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Objects="none" filterPrivacy="1"/>
  <xr:revisionPtr revIDLastSave="0" documentId="13_ncr:1_{DAF169AE-851E-4164-BC2A-5205011DBD16}" xr6:coauthVersionLast="41" xr6:coauthVersionMax="41" xr10:uidLastSave="{00000000-0000-0000-0000-000000000000}"/>
  <bookViews>
    <workbookView xWindow="-120" yWindow="-120" windowWidth="20730" windowHeight="11160" activeTab="2" xr2:uid="{00000000-000D-0000-FFFF-FFFF00000000}"/>
  </bookViews>
  <sheets>
    <sheet name="ČLANI" sheetId="1" r:id="rId1"/>
    <sheet name="MLADINCI" sheetId="2" r:id="rId2"/>
    <sheet name="KADETI" sheetId="3" r:id="rId3"/>
    <sheet name="U23" sheetId="4" r:id="rId4"/>
    <sheet name="U14" sheetId="5" r:id="rId5"/>
    <sheet name="U1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3" l="1"/>
  <c r="AC8" i="3"/>
  <c r="AC5" i="3"/>
  <c r="H10" i="3"/>
  <c r="H5" i="3"/>
  <c r="L6" i="5"/>
  <c r="L11" i="5"/>
  <c r="L5" i="5"/>
  <c r="N6" i="5"/>
  <c r="N5" i="5"/>
  <c r="AG8" i="3"/>
  <c r="AG5" i="3"/>
  <c r="L5" i="3"/>
  <c r="AA7" i="3" l="1"/>
  <c r="AA6" i="3"/>
  <c r="AA5" i="3"/>
  <c r="J5" i="3"/>
  <c r="J6" i="5" l="1"/>
  <c r="J5" i="5"/>
  <c r="D6" i="1"/>
  <c r="N6" i="1"/>
  <c r="D17" i="5"/>
  <c r="D18" i="5"/>
  <c r="D19" i="5"/>
  <c r="D20" i="5"/>
  <c r="D11" i="5"/>
  <c r="D21" i="5"/>
  <c r="D22" i="5"/>
  <c r="D23" i="5"/>
  <c r="V6" i="5"/>
  <c r="V5" i="5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Y6" i="3"/>
  <c r="Y8" i="3"/>
  <c r="U8" i="3" s="1"/>
  <c r="Y5" i="3"/>
  <c r="F6" i="5" l="1"/>
  <c r="F7" i="5"/>
  <c r="F8" i="5"/>
  <c r="F10" i="5"/>
  <c r="F12" i="5"/>
  <c r="D12" i="5" s="1"/>
  <c r="F5" i="5"/>
  <c r="AC6" i="5"/>
  <c r="AC5" i="5"/>
  <c r="AC7" i="5"/>
  <c r="AC8" i="5"/>
  <c r="AA8" i="5" s="1"/>
  <c r="AC9" i="5"/>
  <c r="AA9" i="5" s="1"/>
  <c r="AC11" i="5"/>
  <c r="AA11" i="5" s="1"/>
  <c r="F5" i="6"/>
  <c r="F6" i="6"/>
  <c r="F9" i="6"/>
  <c r="F10" i="6"/>
  <c r="X6" i="1"/>
  <c r="X7" i="1"/>
  <c r="X10" i="1"/>
  <c r="X14" i="1"/>
  <c r="X9" i="1"/>
  <c r="X8" i="1"/>
  <c r="X12" i="1"/>
  <c r="X11" i="1"/>
  <c r="V11" i="1" s="1"/>
  <c r="X13" i="1"/>
  <c r="V13" i="1" s="1"/>
  <c r="X5" i="1"/>
  <c r="Y9" i="2" l="1"/>
  <c r="Y11" i="2"/>
  <c r="Y10" i="2"/>
  <c r="J5" i="2"/>
  <c r="H7" i="1"/>
  <c r="H6" i="1"/>
  <c r="L7" i="1"/>
  <c r="L6" i="1"/>
  <c r="T6" i="5" l="1"/>
  <c r="T5" i="5"/>
  <c r="AE6" i="3"/>
  <c r="AE5" i="3"/>
  <c r="R9" i="5"/>
  <c r="D9" i="5" s="1"/>
  <c r="R6" i="5"/>
  <c r="R5" i="5"/>
  <c r="F8" i="3" l="1"/>
  <c r="F6" i="3"/>
  <c r="F5" i="3"/>
  <c r="F11" i="3"/>
  <c r="F9" i="3"/>
  <c r="F10" i="3"/>
  <c r="F14" i="3"/>
  <c r="F12" i="3"/>
  <c r="D12" i="3" s="1"/>
  <c r="F13" i="3"/>
  <c r="D13" i="3" s="1"/>
  <c r="F7" i="3"/>
  <c r="W7" i="3"/>
  <c r="W6" i="3"/>
  <c r="W9" i="3"/>
  <c r="W10" i="3"/>
  <c r="W5" i="3"/>
  <c r="W6" i="2"/>
  <c r="W10" i="2"/>
  <c r="W5" i="2"/>
  <c r="W7" i="2"/>
  <c r="W8" i="2"/>
  <c r="F6" i="2"/>
  <c r="F7" i="2"/>
  <c r="F8" i="2"/>
  <c r="F10" i="2"/>
  <c r="F9" i="2"/>
  <c r="F11" i="2"/>
  <c r="F12" i="2"/>
  <c r="F13" i="2"/>
  <c r="F14" i="2"/>
  <c r="F15" i="2"/>
  <c r="F5" i="2"/>
  <c r="P5" i="5" l="1"/>
  <c r="J5" i="1"/>
  <c r="J6" i="1"/>
  <c r="U10" i="3"/>
  <c r="U9" i="3"/>
  <c r="U7" i="3"/>
  <c r="U6" i="3"/>
  <c r="U5" i="3"/>
  <c r="AE6" i="5" l="1"/>
  <c r="AE5" i="5"/>
  <c r="AE10" i="5"/>
  <c r="Y7" i="6"/>
  <c r="D7" i="3"/>
  <c r="D5" i="3"/>
  <c r="D8" i="3"/>
  <c r="D9" i="3"/>
  <c r="D11" i="3"/>
  <c r="D10" i="3"/>
  <c r="D14" i="3"/>
  <c r="D6" i="3"/>
  <c r="D7" i="5"/>
  <c r="D8" i="5"/>
  <c r="D13" i="5"/>
  <c r="D10" i="5"/>
  <c r="D14" i="5"/>
  <c r="D15" i="5"/>
  <c r="D16" i="5"/>
  <c r="H8" i="6"/>
  <c r="H7" i="6"/>
  <c r="H5" i="6"/>
  <c r="H11" i="6"/>
  <c r="H12" i="6"/>
  <c r="F5" i="4"/>
  <c r="H6" i="5" l="1"/>
  <c r="D6" i="5" s="1"/>
  <c r="H5" i="5"/>
  <c r="D5" i="5" s="1"/>
  <c r="H7" i="2"/>
  <c r="H5" i="2"/>
  <c r="W6" i="6" l="1"/>
  <c r="W7" i="6"/>
  <c r="U7" i="6" s="1"/>
  <c r="W8" i="6"/>
  <c r="U8" i="6" s="1"/>
  <c r="W5" i="6"/>
  <c r="U5" i="6" s="1"/>
  <c r="D6" i="6"/>
  <c r="D15" i="6"/>
  <c r="D16" i="6"/>
  <c r="D7" i="6"/>
  <c r="D5" i="6"/>
  <c r="D13" i="6"/>
  <c r="AA7" i="5"/>
  <c r="AA12" i="5"/>
  <c r="AA6" i="5"/>
  <c r="AA5" i="5"/>
  <c r="AA14" i="5"/>
  <c r="AA13" i="5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6" i="6"/>
  <c r="D24" i="6"/>
  <c r="D23" i="6"/>
  <c r="D22" i="6"/>
  <c r="D21" i="6"/>
  <c r="D20" i="6"/>
  <c r="D19" i="6"/>
  <c r="D18" i="6"/>
  <c r="D17" i="6"/>
  <c r="D10" i="6"/>
  <c r="D9" i="6"/>
  <c r="D12" i="6"/>
  <c r="D11" i="6"/>
  <c r="D8" i="6"/>
  <c r="D14" i="6"/>
  <c r="AA24" i="5"/>
  <c r="AA23" i="5"/>
  <c r="AA22" i="5"/>
  <c r="AA21" i="5"/>
  <c r="AA20" i="5"/>
  <c r="AA19" i="5"/>
  <c r="AA18" i="5"/>
  <c r="AA17" i="5"/>
  <c r="AA16" i="5"/>
  <c r="AA15" i="5"/>
  <c r="AA10" i="5"/>
  <c r="W9" i="2" l="1"/>
  <c r="U9" i="2" s="1"/>
  <c r="D7" i="2"/>
  <c r="F5" i="1"/>
  <c r="D5" i="1" s="1"/>
  <c r="F9" i="1"/>
  <c r="D9" i="1" s="1"/>
  <c r="F6" i="1"/>
  <c r="F7" i="1"/>
  <c r="D7" i="1" s="1"/>
  <c r="F13" i="1"/>
  <c r="D13" i="1" s="1"/>
  <c r="F12" i="1"/>
  <c r="D12" i="1" s="1"/>
  <c r="F22" i="1"/>
  <c r="D22" i="1" s="1"/>
  <c r="F11" i="1"/>
  <c r="D11" i="1" s="1"/>
  <c r="F14" i="1"/>
  <c r="D14" i="1" s="1"/>
  <c r="F20" i="1"/>
  <c r="D20" i="1" s="1"/>
  <c r="F15" i="1"/>
  <c r="D15" i="1" s="1"/>
  <c r="F21" i="1"/>
  <c r="D21" i="1" s="1"/>
  <c r="F18" i="1"/>
  <c r="D18" i="1" s="1"/>
  <c r="F19" i="1"/>
  <c r="D19" i="1" s="1"/>
  <c r="F23" i="1"/>
  <c r="D23" i="1" s="1"/>
  <c r="F17" i="1"/>
  <c r="D17" i="1" s="1"/>
  <c r="F16" i="1"/>
  <c r="D16" i="1" s="1"/>
  <c r="F10" i="1"/>
  <c r="D10" i="1" s="1"/>
  <c r="F24" i="1"/>
  <c r="D24" i="1" s="1"/>
  <c r="F8" i="1"/>
  <c r="D8" i="1" s="1"/>
  <c r="U24" i="4" l="1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24" i="3"/>
  <c r="D23" i="3"/>
  <c r="D22" i="3"/>
  <c r="D21" i="3"/>
  <c r="D19" i="3"/>
  <c r="D20" i="3"/>
  <c r="D18" i="3"/>
  <c r="D15" i="3"/>
  <c r="D16" i="3"/>
  <c r="D17" i="3"/>
  <c r="U24" i="2"/>
  <c r="U23" i="2"/>
  <c r="U22" i="2"/>
  <c r="U21" i="2"/>
  <c r="U20" i="2"/>
  <c r="U19" i="2"/>
  <c r="U18" i="2"/>
  <c r="U17" i="2"/>
  <c r="U16" i="2"/>
  <c r="U15" i="2"/>
  <c r="U14" i="2"/>
  <c r="U8" i="2"/>
  <c r="U7" i="2"/>
  <c r="U5" i="2"/>
  <c r="U11" i="2"/>
  <c r="U13" i="2"/>
  <c r="U10" i="2"/>
  <c r="U12" i="2"/>
  <c r="U6" i="2"/>
  <c r="D23" i="2"/>
  <c r="D22" i="2"/>
  <c r="D21" i="2"/>
  <c r="D20" i="2"/>
  <c r="D19" i="2"/>
  <c r="D15" i="2"/>
  <c r="D14" i="2"/>
  <c r="D13" i="2"/>
  <c r="D12" i="2"/>
  <c r="D11" i="2"/>
  <c r="D9" i="2"/>
  <c r="D18" i="2"/>
  <c r="D10" i="2"/>
  <c r="D17" i="2"/>
  <c r="D8" i="2"/>
  <c r="D16" i="2"/>
  <c r="D6" i="2"/>
  <c r="D5" i="2"/>
  <c r="V24" i="1"/>
  <c r="V23" i="1"/>
  <c r="V22" i="1"/>
  <c r="V21" i="1"/>
  <c r="V20" i="1"/>
  <c r="V19" i="1"/>
  <c r="V18" i="1"/>
  <c r="V12" i="1"/>
  <c r="V17" i="1"/>
  <c r="V16" i="1"/>
  <c r="V15" i="1"/>
  <c r="V8" i="1"/>
  <c r="V9" i="1"/>
  <c r="V14" i="1"/>
  <c r="V10" i="1"/>
  <c r="V7" i="1"/>
  <c r="V6" i="1"/>
  <c r="V5" i="1"/>
</calcChain>
</file>

<file path=xl/sharedStrings.xml><?xml version="1.0" encoding="utf-8"?>
<sst xmlns="http://schemas.openxmlformats.org/spreadsheetml/2006/main" count="689" uniqueCount="123">
  <si>
    <t>RANG LESTVICA</t>
  </si>
  <si>
    <t>TEKMOVANJE</t>
  </si>
  <si>
    <t>TOČKE SKUPAJ</t>
  </si>
  <si>
    <t>DP 2018</t>
  </si>
  <si>
    <t>PRIIMEK IN IME</t>
  </si>
  <si>
    <t>SKUPAJ</t>
  </si>
  <si>
    <t>MESTO</t>
  </si>
  <si>
    <t>TOČKE</t>
  </si>
  <si>
    <t>KUŠAR Matej</t>
  </si>
  <si>
    <t>STARC Luka</t>
  </si>
  <si>
    <t>FIJAVŽ BAČOVNIK Lovro</t>
  </si>
  <si>
    <t>GUČEK Anže</t>
  </si>
  <si>
    <t>MOHORKO Borut</t>
  </si>
  <si>
    <t>DOBELŠEK Simon</t>
  </si>
  <si>
    <t>ANTONČIČ Luka</t>
  </si>
  <si>
    <t>KOVAČ Rok</t>
  </si>
  <si>
    <t>JURJOVEC Jakob</t>
  </si>
  <si>
    <t>MOHOR Vid</t>
  </si>
  <si>
    <t>PLANKO Emanuel</t>
  </si>
  <si>
    <t>ARDEBILI Emad</t>
  </si>
  <si>
    <t>KOŠMERL Luka</t>
  </si>
  <si>
    <t>FRELIH Jože</t>
  </si>
  <si>
    <t>KORENČAN Klara</t>
  </si>
  <si>
    <t>BERDEN Čila</t>
  </si>
  <si>
    <t>JEZA Eva</t>
  </si>
  <si>
    <t>ČRETNIK Pia</t>
  </si>
  <si>
    <t>CAHARIJAS Sara</t>
  </si>
  <si>
    <t>MLEKUŽ Eli</t>
  </si>
  <si>
    <t>JUVAN Anja</t>
  </si>
  <si>
    <t>DRUSANY STARIČ Kristin</t>
  </si>
  <si>
    <t>ŠUŠTERŠIČ Anamarija</t>
  </si>
  <si>
    <t>OCVIRK Ajša</t>
  </si>
  <si>
    <t>ŠAFARIČ Tina</t>
  </si>
  <si>
    <t>MRAVLJAK Luka</t>
  </si>
  <si>
    <t>PERHARIČ Črt</t>
  </si>
  <si>
    <t>KOSMAČ Filip</t>
  </si>
  <si>
    <t>ŠERC Izza</t>
  </si>
  <si>
    <t>JURJOVEC Ana</t>
  </si>
  <si>
    <t>KNEZ Karin</t>
  </si>
  <si>
    <t>USENIK Ina</t>
  </si>
  <si>
    <t>MAJERLE Vitan</t>
  </si>
  <si>
    <t>SALOBIR Arne</t>
  </si>
  <si>
    <t>VERBIČ Matija</t>
  </si>
  <si>
    <t>KLANJŠČEK Gašper</t>
  </si>
  <si>
    <t>BELOGLAVEC Ivan</t>
  </si>
  <si>
    <t>POPRASK Mark</t>
  </si>
  <si>
    <t>URBAS Jurij</t>
  </si>
  <si>
    <t>BUTKEVICH Ivan</t>
  </si>
  <si>
    <t>TORKAR Jaka</t>
  </si>
  <si>
    <t>ŠIFRAR Vid</t>
  </si>
  <si>
    <t>KNEZ Katrin</t>
  </si>
  <si>
    <t>HRIBAR Manca</t>
  </si>
  <si>
    <t>GERBEC Aleksander</t>
  </si>
  <si>
    <t>ČRETNIK Leo</t>
  </si>
  <si>
    <t>MAJERLE Jurij</t>
  </si>
  <si>
    <t>GORENC Anže</t>
  </si>
  <si>
    <t>ŽIŽIČ Maks</t>
  </si>
  <si>
    <t>SLAPŠAK Mark Luci</t>
  </si>
  <si>
    <t>ŠIVIC HOJKER Tobi</t>
  </si>
  <si>
    <t>MIOČ Lara</t>
  </si>
  <si>
    <t>HIENG Tija</t>
  </si>
  <si>
    <t>STARIČ Sofija</t>
  </si>
  <si>
    <t>DEČKI U12</t>
  </si>
  <si>
    <t>DEKLICE U12</t>
  </si>
  <si>
    <t>DEČKI U14</t>
  </si>
  <si>
    <t>DEKLICE U14</t>
  </si>
  <si>
    <t>MOŠKI U23</t>
  </si>
  <si>
    <t>ŽENSKE U23</t>
  </si>
  <si>
    <t>KADETI</t>
  </si>
  <si>
    <t>KADETINJE</t>
  </si>
  <si>
    <t>MLADINCI</t>
  </si>
  <si>
    <t>MLADINKE</t>
  </si>
  <si>
    <t>ČLANI</t>
  </si>
  <si>
    <t>ČLANICE</t>
  </si>
  <si>
    <t>PAVČNIK VELJANOVSKI Josip</t>
  </si>
  <si>
    <t>SAVSKI Bela</t>
  </si>
  <si>
    <t>BEVC Luka</t>
  </si>
  <si>
    <t>FISTER David</t>
  </si>
  <si>
    <t>ŠERC Iza</t>
  </si>
  <si>
    <t>-</t>
  </si>
  <si>
    <t>VELESAJAM KUP ZAGREB 20.10.2018</t>
  </si>
  <si>
    <t>WIENER HERBSTPOKAL 10.11.2018</t>
  </si>
  <si>
    <t>EFC MOEDLING 2.12.2018</t>
  </si>
  <si>
    <t>CVETKOV MEMORIAL 16.12.2018</t>
  </si>
  <si>
    <t>KODER Svit</t>
  </si>
  <si>
    <t>SEVER svit Marcel</t>
  </si>
  <si>
    <t>PIRIH Janez Ivan</t>
  </si>
  <si>
    <t>GERBEC Alenksander</t>
  </si>
  <si>
    <t>ČEBULC Job</t>
  </si>
  <si>
    <t>ARDEBILI Emad Seyed</t>
  </si>
  <si>
    <t>JACOANGELI Marco</t>
  </si>
  <si>
    <t>EFC U23 MOEDLING 2.12.2018</t>
  </si>
  <si>
    <t>Treibach 26.1.2019</t>
  </si>
  <si>
    <t>DP VELENJE 1.2.2019</t>
  </si>
  <si>
    <t>ARDEBILI Seyed Emad</t>
  </si>
  <si>
    <t>URABS Jurij</t>
  </si>
  <si>
    <t>DRENIK Luka</t>
  </si>
  <si>
    <t>HOČEVAR Valt</t>
  </si>
  <si>
    <t>DP VELENJE 2.2.2019</t>
  </si>
  <si>
    <t>VIKTOR ARTEMSCHUK MEMORIAL LINZ 22.10.2018</t>
  </si>
  <si>
    <t>RAPIR CUP 17.2.2019</t>
  </si>
  <si>
    <t>KRK SOVINC B.</t>
  </si>
  <si>
    <t>TOĆKE</t>
  </si>
  <si>
    <t>EDI SCHARZER JUGENDTURNIER 2.3.2019</t>
  </si>
  <si>
    <t>FIE SATELLITE BRATISLAVA 14.9.2019</t>
  </si>
  <si>
    <t>GRAZER MESSEPOKAL 22.9.2019</t>
  </si>
  <si>
    <t>TRSTENJAK Tim</t>
  </si>
  <si>
    <t>KRAJNC Peter</t>
  </si>
  <si>
    <t>STANKOVSKI Vlado</t>
  </si>
  <si>
    <t>DP LJUBLJANA 11.5.2019</t>
  </si>
  <si>
    <t>KAJFEŽ Jurij</t>
  </si>
  <si>
    <t>SLAPŠAK Jurij</t>
  </si>
  <si>
    <t>ŽVANUT MIOČ Lara</t>
  </si>
  <si>
    <t>LIKAR Vesna</t>
  </si>
  <si>
    <t>ECC SAMORIN 12.10.2019</t>
  </si>
  <si>
    <t>KARL-PERTICKAJUGENDFECHTTURNIER 12.10.2019</t>
  </si>
  <si>
    <t>SATELITE ZAGREB 19.10.2019</t>
  </si>
  <si>
    <t>ECC MODLING 24.11.2O19</t>
  </si>
  <si>
    <t>ECC MOEDLING 24.11.2019</t>
  </si>
  <si>
    <t>ZAGREB WINTER CLASSIC 7.12.2019</t>
  </si>
  <si>
    <t>ZAGREB WINTER CLASSIC 8.12.2019</t>
  </si>
  <si>
    <t>CVETKOV MEMORIAL 22.12.2019</t>
  </si>
  <si>
    <t>IRŠIČ Lenart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</si>
</sst>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4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H24"/>
  <sheetViews>
    <sheetView topLeftCell="E1" zoomScale="76" workbookViewId="0">
      <selection activeCell="O17" sqref="O17"/>
    </sheetView>
  </sheetViews>
  <sheetFormatPr defaultRowHeight="15" x14ac:dyDescent="0.25"/>
  <cols>
    <col min="3" max="3" width="22.42578125" bestFit="1" customWidth="1"/>
    <col min="4" max="4" width="13.85546875" bestFit="1" customWidth="1"/>
    <col min="21" max="21" width="22.5703125" bestFit="1" customWidth="1"/>
    <col min="22" max="22" width="13.85546875" bestFit="1" customWidth="1"/>
  </cols>
  <sheetData>
    <row r="2" spans="2:34" ht="28.5" x14ac:dyDescent="0.45">
      <c r="B2" s="15" t="s">
        <v>72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T2" s="15" t="s">
        <v>73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2:34" ht="78" customHeight="1" x14ac:dyDescent="0.25">
      <c r="B3" s="1" t="s">
        <v>0</v>
      </c>
      <c r="C3" s="2" t="s">
        <v>1</v>
      </c>
      <c r="D3" s="3" t="s">
        <v>2</v>
      </c>
      <c r="E3" s="18" t="s">
        <v>109</v>
      </c>
      <c r="F3" s="18"/>
      <c r="G3" s="18" t="s">
        <v>105</v>
      </c>
      <c r="H3" s="18"/>
      <c r="I3" s="18" t="s">
        <v>91</v>
      </c>
      <c r="J3" s="18"/>
      <c r="K3" s="19" t="s">
        <v>104</v>
      </c>
      <c r="L3" s="20"/>
      <c r="M3" s="18" t="s">
        <v>116</v>
      </c>
      <c r="N3" s="18"/>
      <c r="O3" s="21"/>
      <c r="P3" s="22"/>
      <c r="T3" s="1" t="s">
        <v>0</v>
      </c>
      <c r="U3" s="2" t="s">
        <v>1</v>
      </c>
      <c r="V3" s="3" t="s">
        <v>2</v>
      </c>
      <c r="W3" s="18" t="s">
        <v>109</v>
      </c>
      <c r="X3" s="18"/>
      <c r="Y3" s="23"/>
      <c r="Z3" s="23"/>
      <c r="AA3" s="23"/>
      <c r="AB3" s="23"/>
      <c r="AC3" s="23"/>
      <c r="AD3" s="23"/>
      <c r="AE3" s="23"/>
      <c r="AF3" s="23"/>
      <c r="AG3" s="21"/>
      <c r="AH3" s="22"/>
    </row>
    <row r="4" spans="2:34" x14ac:dyDescent="0.25">
      <c r="B4" s="2"/>
      <c r="C4" s="2" t="s">
        <v>4</v>
      </c>
      <c r="D4" s="3" t="s">
        <v>2</v>
      </c>
      <c r="E4" s="2" t="s">
        <v>6</v>
      </c>
      <c r="F4" s="4" t="s">
        <v>7</v>
      </c>
      <c r="G4" s="2" t="s">
        <v>6</v>
      </c>
      <c r="H4" s="4" t="s">
        <v>7</v>
      </c>
      <c r="I4" s="9" t="s">
        <v>6</v>
      </c>
      <c r="J4" s="4" t="s">
        <v>7</v>
      </c>
      <c r="K4" s="11" t="s">
        <v>6</v>
      </c>
      <c r="L4" s="4" t="s">
        <v>7</v>
      </c>
      <c r="M4" s="12" t="s">
        <v>6</v>
      </c>
      <c r="N4" s="4" t="s">
        <v>7</v>
      </c>
      <c r="O4" s="2"/>
      <c r="P4" s="4"/>
      <c r="T4" s="2"/>
      <c r="U4" s="2" t="s">
        <v>4</v>
      </c>
      <c r="V4" s="3" t="s">
        <v>2</v>
      </c>
      <c r="W4" s="2" t="s">
        <v>6</v>
      </c>
      <c r="X4" s="4" t="s">
        <v>7</v>
      </c>
      <c r="Y4" s="2" t="s">
        <v>6</v>
      </c>
      <c r="Z4" s="4" t="s">
        <v>7</v>
      </c>
      <c r="AA4" s="2" t="s">
        <v>6</v>
      </c>
      <c r="AB4" s="4" t="s">
        <v>7</v>
      </c>
      <c r="AC4" s="2" t="s">
        <v>6</v>
      </c>
      <c r="AD4" s="4" t="s">
        <v>7</v>
      </c>
      <c r="AE4" s="2" t="s">
        <v>6</v>
      </c>
      <c r="AF4" s="4" t="s">
        <v>7</v>
      </c>
      <c r="AG4" s="2" t="s">
        <v>6</v>
      </c>
      <c r="AH4" s="4" t="s">
        <v>7</v>
      </c>
    </row>
    <row r="5" spans="2:34" x14ac:dyDescent="0.25">
      <c r="B5" s="2">
        <v>1</v>
      </c>
      <c r="C5" s="5" t="s">
        <v>9</v>
      </c>
      <c r="D5" s="3">
        <f t="shared" ref="D5:D24" si="0">F5+H5+J5+L5+N5+P5</f>
        <v>259.74137931034483</v>
      </c>
      <c r="E5" s="5">
        <v>2</v>
      </c>
      <c r="F5" s="6">
        <f t="shared" ref="F5:F24" si="1">(((20-E5+1)/20)*150)</f>
        <v>142.5</v>
      </c>
      <c r="G5" s="5" t="s">
        <v>79</v>
      </c>
      <c r="H5" s="6"/>
      <c r="I5" s="5">
        <v>54</v>
      </c>
      <c r="J5" s="6">
        <f>(((87-I5+1)/87)*300)</f>
        <v>117.24137931034484</v>
      </c>
      <c r="K5" s="5" t="s">
        <v>79</v>
      </c>
      <c r="L5" s="6"/>
      <c r="M5" s="5" t="s">
        <v>79</v>
      </c>
      <c r="N5" s="6"/>
      <c r="O5" s="5"/>
      <c r="P5" s="6"/>
      <c r="T5" s="2">
        <v>1</v>
      </c>
      <c r="U5" s="5" t="s">
        <v>22</v>
      </c>
      <c r="V5" s="3">
        <f t="shared" ref="V5:V24" si="2">X5+Z5+AB5+AD5+AF5+AH5</f>
        <v>150</v>
      </c>
      <c r="W5" s="5">
        <v>1</v>
      </c>
      <c r="X5" s="6">
        <f t="shared" ref="X5:X14" si="3">(((10-W5+1)/10)*150)</f>
        <v>150</v>
      </c>
      <c r="Y5" s="5"/>
      <c r="Z5" s="6"/>
      <c r="AA5" s="5"/>
      <c r="AB5" s="6"/>
      <c r="AC5" s="5"/>
      <c r="AD5" s="6"/>
      <c r="AE5" s="5"/>
      <c r="AF5" s="6"/>
      <c r="AG5" s="5"/>
      <c r="AH5" s="6"/>
    </row>
    <row r="6" spans="2:34" x14ac:dyDescent="0.25">
      <c r="B6" s="2">
        <v>2</v>
      </c>
      <c r="C6" s="5" t="s">
        <v>11</v>
      </c>
      <c r="D6" s="3">
        <f>F6+H6+J6+L6+N6+P6</f>
        <v>251.29431762991746</v>
      </c>
      <c r="E6" s="5">
        <v>3</v>
      </c>
      <c r="F6" s="6">
        <f t="shared" si="1"/>
        <v>135</v>
      </c>
      <c r="G6" s="5">
        <v>22</v>
      </c>
      <c r="H6" s="6">
        <f>(((42-G6+1)/42)*100)</f>
        <v>50</v>
      </c>
      <c r="I6" s="5">
        <v>81</v>
      </c>
      <c r="J6" s="6">
        <f>(((87-I6+1)/87)*300)</f>
        <v>24.137931034482758</v>
      </c>
      <c r="K6" s="5">
        <v>77</v>
      </c>
      <c r="L6" s="6">
        <f>(((87-K6+1)/87)*300)</f>
        <v>37.931034482758626</v>
      </c>
      <c r="M6" s="5">
        <v>71</v>
      </c>
      <c r="N6" s="6">
        <f>(((71-M6+1)/71)*300)</f>
        <v>4.225352112676056</v>
      </c>
      <c r="O6" s="5"/>
      <c r="P6" s="6"/>
      <c r="T6" s="2">
        <v>2</v>
      </c>
      <c r="U6" s="5" t="s">
        <v>23</v>
      </c>
      <c r="V6" s="3">
        <f t="shared" si="2"/>
        <v>135</v>
      </c>
      <c r="W6" s="5">
        <v>2</v>
      </c>
      <c r="X6" s="6">
        <f t="shared" si="3"/>
        <v>135</v>
      </c>
      <c r="Y6" s="5"/>
      <c r="Z6" s="6"/>
      <c r="AA6" s="5"/>
      <c r="AB6" s="6"/>
      <c r="AC6" s="5"/>
      <c r="AD6" s="6"/>
      <c r="AE6" s="5"/>
      <c r="AF6" s="6"/>
      <c r="AG6" s="5"/>
      <c r="AH6" s="6"/>
    </row>
    <row r="7" spans="2:34" x14ac:dyDescent="0.25">
      <c r="B7" s="11">
        <v>3</v>
      </c>
      <c r="C7" s="5" t="s">
        <v>12</v>
      </c>
      <c r="D7" s="3">
        <f t="shared" si="0"/>
        <v>208.47701149425285</v>
      </c>
      <c r="E7" s="5">
        <v>6</v>
      </c>
      <c r="F7" s="6">
        <f t="shared" si="1"/>
        <v>112.5</v>
      </c>
      <c r="G7" s="5">
        <v>36</v>
      </c>
      <c r="H7" s="6">
        <f>(((42-G7+1)/42)*100)</f>
        <v>16.666666666666664</v>
      </c>
      <c r="I7" s="5" t="s">
        <v>79</v>
      </c>
      <c r="J7" s="6"/>
      <c r="K7" s="5">
        <v>65</v>
      </c>
      <c r="L7" s="6">
        <f>(((87-K7+1)/87)*300)</f>
        <v>79.310344827586206</v>
      </c>
      <c r="M7" s="5" t="s">
        <v>79</v>
      </c>
      <c r="N7" s="6"/>
      <c r="O7" s="5"/>
      <c r="P7" s="6"/>
      <c r="T7" s="2">
        <v>3</v>
      </c>
      <c r="U7" s="5" t="s">
        <v>24</v>
      </c>
      <c r="V7" s="3">
        <f t="shared" si="2"/>
        <v>120</v>
      </c>
      <c r="W7" s="5">
        <v>3</v>
      </c>
      <c r="X7" s="6">
        <f t="shared" si="3"/>
        <v>120</v>
      </c>
      <c r="Y7" s="5"/>
      <c r="Z7" s="6"/>
      <c r="AA7" s="5"/>
      <c r="AB7" s="6"/>
      <c r="AC7" s="5"/>
      <c r="AD7" s="6"/>
      <c r="AE7" s="5"/>
      <c r="AF7" s="6"/>
      <c r="AG7" s="5"/>
      <c r="AH7" s="6"/>
    </row>
    <row r="8" spans="2:34" x14ac:dyDescent="0.25">
      <c r="B8" s="11">
        <v>4</v>
      </c>
      <c r="C8" s="5" t="s">
        <v>8</v>
      </c>
      <c r="D8" s="3">
        <f t="shared" si="0"/>
        <v>150</v>
      </c>
      <c r="E8" s="5">
        <v>1</v>
      </c>
      <c r="F8" s="6">
        <f t="shared" si="1"/>
        <v>150</v>
      </c>
      <c r="G8" s="5" t="s">
        <v>79</v>
      </c>
      <c r="H8" s="6"/>
      <c r="I8" s="5" t="s">
        <v>79</v>
      </c>
      <c r="J8" s="6"/>
      <c r="K8" s="5" t="s">
        <v>79</v>
      </c>
      <c r="L8" s="6"/>
      <c r="M8" s="5" t="s">
        <v>79</v>
      </c>
      <c r="N8" s="6"/>
      <c r="O8" s="5"/>
      <c r="P8" s="6"/>
      <c r="T8" s="2">
        <v>4</v>
      </c>
      <c r="U8" s="5" t="s">
        <v>28</v>
      </c>
      <c r="V8" s="3">
        <f t="shared" si="2"/>
        <v>120</v>
      </c>
      <c r="W8" s="5">
        <v>3</v>
      </c>
      <c r="X8" s="6">
        <f t="shared" si="3"/>
        <v>120</v>
      </c>
      <c r="Y8" s="5"/>
      <c r="Z8" s="6"/>
      <c r="AA8" s="5"/>
      <c r="AB8" s="6"/>
      <c r="AC8" s="5"/>
      <c r="AD8" s="6"/>
      <c r="AE8" s="5"/>
      <c r="AF8" s="6"/>
      <c r="AG8" s="5"/>
      <c r="AH8" s="6"/>
    </row>
    <row r="9" spans="2:34" x14ac:dyDescent="0.25">
      <c r="B9" s="11">
        <v>5</v>
      </c>
      <c r="C9" s="5" t="s">
        <v>10</v>
      </c>
      <c r="D9" s="3">
        <f t="shared" si="0"/>
        <v>135</v>
      </c>
      <c r="E9" s="5">
        <v>3</v>
      </c>
      <c r="F9" s="6">
        <f t="shared" si="1"/>
        <v>135</v>
      </c>
      <c r="G9" s="5" t="s">
        <v>79</v>
      </c>
      <c r="H9" s="6"/>
      <c r="I9" s="5" t="s">
        <v>79</v>
      </c>
      <c r="J9" s="6"/>
      <c r="K9" s="5" t="s">
        <v>79</v>
      </c>
      <c r="L9" s="6"/>
      <c r="M9" s="5" t="s">
        <v>79</v>
      </c>
      <c r="N9" s="6"/>
      <c r="O9" s="5"/>
      <c r="P9" s="6"/>
      <c r="T9" s="2">
        <v>5</v>
      </c>
      <c r="U9" s="5" t="s">
        <v>27</v>
      </c>
      <c r="V9" s="3">
        <f t="shared" si="2"/>
        <v>90</v>
      </c>
      <c r="W9" s="5">
        <v>5</v>
      </c>
      <c r="X9" s="6">
        <f t="shared" si="3"/>
        <v>90</v>
      </c>
      <c r="Y9" s="5"/>
      <c r="Z9" s="6"/>
      <c r="AA9" s="5"/>
      <c r="AB9" s="6"/>
      <c r="AC9" s="5"/>
      <c r="AD9" s="6"/>
      <c r="AE9" s="5"/>
      <c r="AF9" s="6"/>
      <c r="AG9" s="5"/>
      <c r="AH9" s="6"/>
    </row>
    <row r="10" spans="2:34" x14ac:dyDescent="0.25">
      <c r="B10" s="11">
        <v>6</v>
      </c>
      <c r="C10" s="5" t="s">
        <v>19</v>
      </c>
      <c r="D10" s="3">
        <f t="shared" si="0"/>
        <v>120</v>
      </c>
      <c r="E10" s="5">
        <v>5</v>
      </c>
      <c r="F10" s="6">
        <f t="shared" si="1"/>
        <v>120</v>
      </c>
      <c r="G10" s="5" t="s">
        <v>79</v>
      </c>
      <c r="H10" s="6"/>
      <c r="I10" s="5" t="s">
        <v>79</v>
      </c>
      <c r="J10" s="6"/>
      <c r="K10" s="5" t="s">
        <v>79</v>
      </c>
      <c r="L10" s="6"/>
      <c r="M10" s="5" t="s">
        <v>79</v>
      </c>
      <c r="N10" s="6"/>
      <c r="O10" s="5"/>
      <c r="P10" s="6"/>
      <c r="T10" s="2">
        <v>6</v>
      </c>
      <c r="U10" s="5" t="s">
        <v>25</v>
      </c>
      <c r="V10" s="3">
        <f t="shared" si="2"/>
        <v>75</v>
      </c>
      <c r="W10" s="5">
        <v>6</v>
      </c>
      <c r="X10" s="6">
        <f t="shared" si="3"/>
        <v>75</v>
      </c>
      <c r="Y10" s="5"/>
      <c r="Z10" s="6"/>
      <c r="AA10" s="5"/>
      <c r="AB10" s="6"/>
      <c r="AC10" s="5"/>
      <c r="AD10" s="6"/>
      <c r="AE10" s="5"/>
      <c r="AF10" s="6"/>
      <c r="AG10" s="5"/>
      <c r="AH10" s="6"/>
    </row>
    <row r="11" spans="2:34" x14ac:dyDescent="0.25">
      <c r="B11" s="11">
        <v>7</v>
      </c>
      <c r="C11" s="5" t="s">
        <v>108</v>
      </c>
      <c r="D11" s="3">
        <f t="shared" si="0"/>
        <v>105</v>
      </c>
      <c r="E11" s="5">
        <v>7</v>
      </c>
      <c r="F11" s="6">
        <f t="shared" si="1"/>
        <v>105</v>
      </c>
      <c r="G11" s="5" t="s">
        <v>79</v>
      </c>
      <c r="H11" s="6"/>
      <c r="I11" s="5" t="s">
        <v>79</v>
      </c>
      <c r="J11" s="6"/>
      <c r="K11" s="5" t="s">
        <v>79</v>
      </c>
      <c r="L11" s="6"/>
      <c r="M11" s="5" t="s">
        <v>79</v>
      </c>
      <c r="N11" s="6"/>
      <c r="O11" s="5"/>
      <c r="P11" s="6"/>
      <c r="T11" s="2">
        <v>7</v>
      </c>
      <c r="U11" s="5" t="s">
        <v>51</v>
      </c>
      <c r="V11" s="3">
        <f t="shared" si="2"/>
        <v>60</v>
      </c>
      <c r="W11" s="5">
        <v>7</v>
      </c>
      <c r="X11" s="6">
        <f t="shared" si="3"/>
        <v>60</v>
      </c>
      <c r="Y11" s="5"/>
      <c r="Z11" s="6"/>
      <c r="AA11" s="5"/>
      <c r="AB11" s="6"/>
      <c r="AC11" s="5"/>
      <c r="AD11" s="6"/>
      <c r="AE11" s="5"/>
      <c r="AF11" s="6"/>
      <c r="AG11" s="5"/>
      <c r="AH11" s="6"/>
    </row>
    <row r="12" spans="2:34" x14ac:dyDescent="0.25">
      <c r="B12" s="11">
        <v>8</v>
      </c>
      <c r="C12" s="5" t="s">
        <v>14</v>
      </c>
      <c r="D12" s="3">
        <f t="shared" si="0"/>
        <v>97.5</v>
      </c>
      <c r="E12" s="5">
        <v>8</v>
      </c>
      <c r="F12" s="6">
        <f t="shared" si="1"/>
        <v>97.5</v>
      </c>
      <c r="G12" s="5" t="s">
        <v>79</v>
      </c>
      <c r="H12" s="6"/>
      <c r="I12" s="5" t="s">
        <v>79</v>
      </c>
      <c r="J12" s="6"/>
      <c r="K12" s="5" t="s">
        <v>79</v>
      </c>
      <c r="L12" s="6"/>
      <c r="M12" s="5" t="s">
        <v>79</v>
      </c>
      <c r="N12" s="6"/>
      <c r="O12" s="5"/>
      <c r="P12" s="6"/>
      <c r="T12" s="2">
        <v>8</v>
      </c>
      <c r="U12" s="5" t="s">
        <v>32</v>
      </c>
      <c r="V12" s="3">
        <f t="shared" si="2"/>
        <v>45</v>
      </c>
      <c r="W12" s="5">
        <v>8</v>
      </c>
      <c r="X12" s="6">
        <f t="shared" si="3"/>
        <v>45</v>
      </c>
      <c r="Y12" s="5"/>
      <c r="Z12" s="6"/>
      <c r="AA12" s="5"/>
      <c r="AB12" s="6"/>
      <c r="AC12" s="5"/>
      <c r="AD12" s="6"/>
      <c r="AE12" s="5"/>
      <c r="AF12" s="6"/>
      <c r="AG12" s="5"/>
      <c r="AH12" s="6"/>
    </row>
    <row r="13" spans="2:34" x14ac:dyDescent="0.25">
      <c r="B13" s="11">
        <v>9</v>
      </c>
      <c r="C13" s="5" t="s">
        <v>13</v>
      </c>
      <c r="D13" s="3">
        <f t="shared" si="0"/>
        <v>90</v>
      </c>
      <c r="E13" s="5">
        <v>9</v>
      </c>
      <c r="F13" s="6">
        <f t="shared" si="1"/>
        <v>90</v>
      </c>
      <c r="G13" s="5" t="s">
        <v>79</v>
      </c>
      <c r="H13" s="6"/>
      <c r="I13" s="5" t="s">
        <v>79</v>
      </c>
      <c r="J13" s="6"/>
      <c r="K13" s="5" t="s">
        <v>79</v>
      </c>
      <c r="L13" s="6"/>
      <c r="M13" s="5" t="s">
        <v>79</v>
      </c>
      <c r="N13" s="6"/>
      <c r="O13" s="5"/>
      <c r="P13" s="6"/>
      <c r="T13" s="2">
        <v>9</v>
      </c>
      <c r="U13" s="5" t="s">
        <v>36</v>
      </c>
      <c r="V13" s="3">
        <f t="shared" si="2"/>
        <v>30</v>
      </c>
      <c r="W13" s="5">
        <v>9</v>
      </c>
      <c r="X13" s="6">
        <f t="shared" si="3"/>
        <v>30</v>
      </c>
      <c r="Y13" s="5"/>
      <c r="Z13" s="6"/>
      <c r="AA13" s="5"/>
      <c r="AB13" s="6"/>
      <c r="AC13" s="5"/>
      <c r="AD13" s="6"/>
      <c r="AE13" s="5"/>
      <c r="AF13" s="6"/>
      <c r="AG13" s="5"/>
      <c r="AH13" s="6"/>
    </row>
    <row r="14" spans="2:34" x14ac:dyDescent="0.25">
      <c r="B14" s="11">
        <v>10</v>
      </c>
      <c r="C14" s="5" t="s">
        <v>15</v>
      </c>
      <c r="D14" s="3">
        <f t="shared" si="0"/>
        <v>82.5</v>
      </c>
      <c r="E14" s="5">
        <v>10</v>
      </c>
      <c r="F14" s="6">
        <f t="shared" si="1"/>
        <v>82.5</v>
      </c>
      <c r="G14" s="5" t="s">
        <v>79</v>
      </c>
      <c r="H14" s="6"/>
      <c r="I14" s="5" t="s">
        <v>79</v>
      </c>
      <c r="J14" s="6"/>
      <c r="K14" s="5" t="s">
        <v>79</v>
      </c>
      <c r="L14" s="6"/>
      <c r="M14" s="5" t="s">
        <v>79</v>
      </c>
      <c r="N14" s="6"/>
      <c r="O14" s="5"/>
      <c r="P14" s="6"/>
      <c r="T14" s="2">
        <v>10</v>
      </c>
      <c r="U14" s="5" t="s">
        <v>26</v>
      </c>
      <c r="V14" s="3">
        <f t="shared" si="2"/>
        <v>15</v>
      </c>
      <c r="W14" s="5">
        <v>10</v>
      </c>
      <c r="X14" s="6">
        <f t="shared" si="3"/>
        <v>15</v>
      </c>
      <c r="Y14" s="5"/>
      <c r="Z14" s="6"/>
      <c r="AA14" s="5"/>
      <c r="AB14" s="6"/>
      <c r="AC14" s="5"/>
      <c r="AD14" s="6"/>
      <c r="AE14" s="5"/>
      <c r="AF14" s="6"/>
      <c r="AG14" s="5"/>
      <c r="AH14" s="6"/>
    </row>
    <row r="15" spans="2:34" x14ac:dyDescent="0.25">
      <c r="B15" s="11">
        <v>11</v>
      </c>
      <c r="C15" s="5" t="s">
        <v>16</v>
      </c>
      <c r="D15" s="3">
        <f t="shared" si="0"/>
        <v>75</v>
      </c>
      <c r="E15" s="5">
        <v>11</v>
      </c>
      <c r="F15" s="6">
        <f t="shared" si="1"/>
        <v>75</v>
      </c>
      <c r="G15" s="5" t="s">
        <v>79</v>
      </c>
      <c r="H15" s="6"/>
      <c r="I15" s="5" t="s">
        <v>79</v>
      </c>
      <c r="J15" s="6"/>
      <c r="K15" s="5" t="s">
        <v>79</v>
      </c>
      <c r="L15" s="6"/>
      <c r="M15" s="5" t="s">
        <v>79</v>
      </c>
      <c r="N15" s="6"/>
      <c r="O15" s="5"/>
      <c r="P15" s="6"/>
      <c r="T15" s="2">
        <v>11</v>
      </c>
      <c r="U15" s="5" t="s">
        <v>29</v>
      </c>
      <c r="V15" s="3">
        <f t="shared" si="2"/>
        <v>0</v>
      </c>
      <c r="W15" s="5" t="s">
        <v>79</v>
      </c>
      <c r="X15" s="6"/>
      <c r="Y15" s="5"/>
      <c r="Z15" s="6"/>
      <c r="AA15" s="5"/>
      <c r="AB15" s="6"/>
      <c r="AC15" s="5"/>
      <c r="AD15" s="6"/>
      <c r="AE15" s="5"/>
      <c r="AF15" s="6"/>
      <c r="AG15" s="5"/>
      <c r="AH15" s="6"/>
    </row>
    <row r="16" spans="2:34" x14ac:dyDescent="0.25">
      <c r="B16" s="11">
        <v>12</v>
      </c>
      <c r="C16" s="5" t="s">
        <v>21</v>
      </c>
      <c r="D16" s="3">
        <f t="shared" si="0"/>
        <v>67.5</v>
      </c>
      <c r="E16" s="5">
        <v>12</v>
      </c>
      <c r="F16" s="6">
        <f t="shared" si="1"/>
        <v>67.5</v>
      </c>
      <c r="G16" s="5" t="s">
        <v>79</v>
      </c>
      <c r="H16" s="6"/>
      <c r="I16" s="5" t="s">
        <v>79</v>
      </c>
      <c r="J16" s="6"/>
      <c r="K16" s="5" t="s">
        <v>79</v>
      </c>
      <c r="L16" s="6"/>
      <c r="M16" s="5" t="s">
        <v>79</v>
      </c>
      <c r="N16" s="6"/>
      <c r="O16" s="5"/>
      <c r="P16" s="6"/>
      <c r="T16" s="2">
        <v>12</v>
      </c>
      <c r="U16" s="5" t="s">
        <v>30</v>
      </c>
      <c r="V16" s="3">
        <f t="shared" si="2"/>
        <v>0</v>
      </c>
      <c r="W16" s="5" t="s">
        <v>79</v>
      </c>
      <c r="X16" s="6"/>
      <c r="Y16" s="5"/>
      <c r="Z16" s="6"/>
      <c r="AA16" s="5"/>
      <c r="AB16" s="6"/>
      <c r="AC16" s="5"/>
      <c r="AD16" s="6"/>
      <c r="AE16" s="5"/>
      <c r="AF16" s="6"/>
      <c r="AG16" s="5"/>
      <c r="AH16" s="6"/>
    </row>
    <row r="17" spans="2:34" x14ac:dyDescent="0.25">
      <c r="B17" s="11">
        <v>13</v>
      </c>
      <c r="C17" s="5" t="s">
        <v>18</v>
      </c>
      <c r="D17" s="3">
        <f t="shared" si="0"/>
        <v>60</v>
      </c>
      <c r="E17" s="5">
        <v>13</v>
      </c>
      <c r="F17" s="6">
        <f t="shared" si="1"/>
        <v>60</v>
      </c>
      <c r="G17" s="5" t="s">
        <v>79</v>
      </c>
      <c r="H17" s="6"/>
      <c r="I17" s="5" t="s">
        <v>79</v>
      </c>
      <c r="J17" s="6"/>
      <c r="K17" s="5" t="s">
        <v>79</v>
      </c>
      <c r="L17" s="6"/>
      <c r="M17" s="5" t="s">
        <v>79</v>
      </c>
      <c r="N17" s="6"/>
      <c r="O17" s="5"/>
      <c r="P17" s="6"/>
      <c r="T17" s="2">
        <v>13</v>
      </c>
      <c r="U17" s="5" t="s">
        <v>31</v>
      </c>
      <c r="V17" s="3">
        <f t="shared" si="2"/>
        <v>0</v>
      </c>
      <c r="W17" s="5" t="s">
        <v>79</v>
      </c>
      <c r="X17" s="6"/>
      <c r="Y17" s="5"/>
      <c r="Z17" s="6"/>
      <c r="AA17" s="5"/>
      <c r="AB17" s="6"/>
      <c r="AC17" s="5"/>
      <c r="AD17" s="6"/>
      <c r="AE17" s="5"/>
      <c r="AF17" s="6"/>
      <c r="AG17" s="5"/>
      <c r="AH17" s="6"/>
    </row>
    <row r="18" spans="2:34" x14ac:dyDescent="0.25">
      <c r="B18" s="11">
        <v>14</v>
      </c>
      <c r="C18" s="5" t="s">
        <v>17</v>
      </c>
      <c r="D18" s="3">
        <f t="shared" si="0"/>
        <v>52.5</v>
      </c>
      <c r="E18" s="5">
        <v>14</v>
      </c>
      <c r="F18" s="6">
        <f t="shared" si="1"/>
        <v>52.5</v>
      </c>
      <c r="G18" s="5" t="s">
        <v>79</v>
      </c>
      <c r="H18" s="6"/>
      <c r="I18" s="5" t="s">
        <v>79</v>
      </c>
      <c r="J18" s="6"/>
      <c r="K18" s="5" t="s">
        <v>79</v>
      </c>
      <c r="L18" s="6"/>
      <c r="M18" s="5" t="s">
        <v>79</v>
      </c>
      <c r="N18" s="6"/>
      <c r="O18" s="5"/>
      <c r="P18" s="6"/>
      <c r="T18" s="2">
        <v>14</v>
      </c>
      <c r="U18" s="5"/>
      <c r="V18" s="3">
        <f t="shared" si="2"/>
        <v>0</v>
      </c>
      <c r="W18" s="5"/>
      <c r="X18" s="6"/>
      <c r="Y18" s="5"/>
      <c r="Z18" s="6"/>
      <c r="AA18" s="5"/>
      <c r="AB18" s="6"/>
      <c r="AC18" s="5"/>
      <c r="AD18" s="6"/>
      <c r="AE18" s="5"/>
      <c r="AF18" s="6"/>
      <c r="AG18" s="5"/>
      <c r="AH18" s="6"/>
    </row>
    <row r="19" spans="2:34" x14ac:dyDescent="0.25">
      <c r="B19" s="11">
        <v>15</v>
      </c>
      <c r="C19" s="5" t="s">
        <v>106</v>
      </c>
      <c r="D19" s="3">
        <f t="shared" si="0"/>
        <v>45</v>
      </c>
      <c r="E19" s="5">
        <v>15</v>
      </c>
      <c r="F19" s="6">
        <f t="shared" si="1"/>
        <v>45</v>
      </c>
      <c r="G19" s="5" t="s">
        <v>79</v>
      </c>
      <c r="H19" s="6"/>
      <c r="I19" s="5" t="s">
        <v>79</v>
      </c>
      <c r="J19" s="6"/>
      <c r="K19" s="5" t="s">
        <v>79</v>
      </c>
      <c r="L19" s="6"/>
      <c r="M19" s="5" t="s">
        <v>79</v>
      </c>
      <c r="N19" s="6"/>
      <c r="O19" s="5"/>
      <c r="P19" s="6"/>
      <c r="T19" s="2">
        <v>15</v>
      </c>
      <c r="U19" s="5"/>
      <c r="V19" s="3">
        <f t="shared" si="2"/>
        <v>0</v>
      </c>
      <c r="W19" s="5"/>
      <c r="X19" s="6"/>
      <c r="Y19" s="5"/>
      <c r="Z19" s="6"/>
      <c r="AA19" s="5"/>
      <c r="AB19" s="6"/>
      <c r="AC19" s="5"/>
      <c r="AD19" s="6"/>
      <c r="AE19" s="5"/>
      <c r="AF19" s="6"/>
      <c r="AG19" s="5"/>
      <c r="AH19" s="6"/>
    </row>
    <row r="20" spans="2:34" x14ac:dyDescent="0.25">
      <c r="B20" s="11">
        <v>16</v>
      </c>
      <c r="C20" s="5" t="s">
        <v>43</v>
      </c>
      <c r="D20" s="3">
        <f t="shared" si="0"/>
        <v>37.5</v>
      </c>
      <c r="E20" s="5">
        <v>16</v>
      </c>
      <c r="F20" s="6">
        <f t="shared" si="1"/>
        <v>37.5</v>
      </c>
      <c r="G20" s="5" t="s">
        <v>79</v>
      </c>
      <c r="H20" s="6"/>
      <c r="I20" s="5" t="s">
        <v>79</v>
      </c>
      <c r="J20" s="6"/>
      <c r="K20" s="5" t="s">
        <v>79</v>
      </c>
      <c r="L20" s="6"/>
      <c r="M20" s="5" t="s">
        <v>79</v>
      </c>
      <c r="N20" s="6"/>
      <c r="O20" s="5"/>
      <c r="P20" s="6"/>
      <c r="T20" s="2">
        <v>16</v>
      </c>
      <c r="U20" s="5"/>
      <c r="V20" s="3">
        <f t="shared" si="2"/>
        <v>0</v>
      </c>
      <c r="W20" s="5"/>
      <c r="X20" s="6"/>
      <c r="Y20" s="5"/>
      <c r="Z20" s="6"/>
      <c r="AA20" s="5"/>
      <c r="AB20" s="6"/>
      <c r="AC20" s="5"/>
      <c r="AD20" s="6"/>
      <c r="AE20" s="5"/>
      <c r="AF20" s="6"/>
      <c r="AG20" s="5"/>
      <c r="AH20" s="6"/>
    </row>
    <row r="21" spans="2:34" x14ac:dyDescent="0.25">
      <c r="B21" s="11">
        <v>17</v>
      </c>
      <c r="C21" s="5" t="s">
        <v>41</v>
      </c>
      <c r="D21" s="3">
        <f t="shared" si="0"/>
        <v>30</v>
      </c>
      <c r="E21" s="5">
        <v>17</v>
      </c>
      <c r="F21" s="6">
        <f t="shared" si="1"/>
        <v>30</v>
      </c>
      <c r="G21" s="5" t="s">
        <v>79</v>
      </c>
      <c r="H21" s="6"/>
      <c r="I21" s="5" t="s">
        <v>79</v>
      </c>
      <c r="J21" s="6"/>
      <c r="K21" s="5" t="s">
        <v>79</v>
      </c>
      <c r="L21" s="6"/>
      <c r="M21" s="5" t="s">
        <v>79</v>
      </c>
      <c r="N21" s="6"/>
      <c r="O21" s="5"/>
      <c r="P21" s="6"/>
      <c r="T21" s="2">
        <v>17</v>
      </c>
      <c r="U21" s="5"/>
      <c r="V21" s="3">
        <f t="shared" si="2"/>
        <v>0</v>
      </c>
      <c r="W21" s="5"/>
      <c r="X21" s="6"/>
      <c r="Y21" s="5"/>
      <c r="Z21" s="6"/>
      <c r="AA21" s="5"/>
      <c r="AB21" s="6"/>
      <c r="AC21" s="5"/>
      <c r="AD21" s="6"/>
      <c r="AE21" s="5"/>
      <c r="AF21" s="6"/>
      <c r="AG21" s="5"/>
      <c r="AH21" s="6"/>
    </row>
    <row r="22" spans="2:34" x14ac:dyDescent="0.25">
      <c r="B22" s="11">
        <v>18</v>
      </c>
      <c r="C22" s="5" t="s">
        <v>107</v>
      </c>
      <c r="D22" s="3">
        <f t="shared" si="0"/>
        <v>22.5</v>
      </c>
      <c r="E22" s="5">
        <v>18</v>
      </c>
      <c r="F22" s="6">
        <f t="shared" si="1"/>
        <v>22.5</v>
      </c>
      <c r="G22" s="5" t="s">
        <v>79</v>
      </c>
      <c r="H22" s="6"/>
      <c r="I22" s="5" t="s">
        <v>79</v>
      </c>
      <c r="J22" s="6"/>
      <c r="K22" s="5" t="s">
        <v>79</v>
      </c>
      <c r="L22" s="6"/>
      <c r="M22" s="5" t="s">
        <v>79</v>
      </c>
      <c r="N22" s="6"/>
      <c r="O22" s="5"/>
      <c r="P22" s="6"/>
      <c r="T22" s="2">
        <v>18</v>
      </c>
      <c r="U22" s="5"/>
      <c r="V22" s="3">
        <f t="shared" si="2"/>
        <v>0</v>
      </c>
      <c r="W22" s="5"/>
      <c r="X22" s="6"/>
      <c r="Y22" s="5"/>
      <c r="Z22" s="6"/>
      <c r="AA22" s="5"/>
      <c r="AB22" s="6"/>
      <c r="AC22" s="5"/>
      <c r="AD22" s="6"/>
      <c r="AE22" s="5"/>
      <c r="AF22" s="6"/>
      <c r="AG22" s="5"/>
      <c r="AH22" s="6"/>
    </row>
    <row r="23" spans="2:34" x14ac:dyDescent="0.25">
      <c r="B23" s="11">
        <v>19</v>
      </c>
      <c r="C23" s="5" t="s">
        <v>46</v>
      </c>
      <c r="D23" s="3">
        <f t="shared" si="0"/>
        <v>15</v>
      </c>
      <c r="E23" s="5">
        <v>19</v>
      </c>
      <c r="F23" s="6">
        <f t="shared" si="1"/>
        <v>15</v>
      </c>
      <c r="G23" s="5" t="s">
        <v>79</v>
      </c>
      <c r="H23" s="6"/>
      <c r="I23" s="5" t="s">
        <v>79</v>
      </c>
      <c r="J23" s="6"/>
      <c r="K23" s="5" t="s">
        <v>79</v>
      </c>
      <c r="L23" s="6"/>
      <c r="M23" s="5" t="s">
        <v>79</v>
      </c>
      <c r="N23" s="6"/>
      <c r="O23" s="5"/>
      <c r="P23" s="6"/>
      <c r="T23" s="2">
        <v>19</v>
      </c>
      <c r="U23" s="5"/>
      <c r="V23" s="3">
        <f t="shared" si="2"/>
        <v>0</v>
      </c>
      <c r="W23" s="5"/>
      <c r="X23" s="6"/>
      <c r="Y23" s="5"/>
      <c r="Z23" s="6"/>
      <c r="AA23" s="5"/>
      <c r="AB23" s="6"/>
      <c r="AC23" s="5"/>
      <c r="AD23" s="6"/>
      <c r="AE23" s="5"/>
      <c r="AF23" s="6"/>
      <c r="AG23" s="5"/>
      <c r="AH23" s="6"/>
    </row>
    <row r="24" spans="2:34" x14ac:dyDescent="0.25">
      <c r="B24" s="11">
        <v>20</v>
      </c>
      <c r="C24" s="5" t="s">
        <v>20</v>
      </c>
      <c r="D24" s="3">
        <f t="shared" si="0"/>
        <v>7.5</v>
      </c>
      <c r="E24" s="5">
        <v>20</v>
      </c>
      <c r="F24" s="6">
        <f t="shared" si="1"/>
        <v>7.5</v>
      </c>
      <c r="G24" s="5" t="s">
        <v>79</v>
      </c>
      <c r="H24" s="6"/>
      <c r="I24" s="5" t="s">
        <v>79</v>
      </c>
      <c r="J24" s="6"/>
      <c r="K24" s="5" t="s">
        <v>79</v>
      </c>
      <c r="L24" s="6"/>
      <c r="M24" s="5" t="s">
        <v>79</v>
      </c>
      <c r="N24" s="6"/>
      <c r="O24" s="5"/>
      <c r="P24" s="6"/>
      <c r="T24" s="2">
        <v>20</v>
      </c>
      <c r="U24" s="5"/>
      <c r="V24" s="3">
        <f t="shared" si="2"/>
        <v>0</v>
      </c>
      <c r="W24" s="5"/>
      <c r="X24" s="6"/>
      <c r="Y24" s="5"/>
      <c r="Z24" s="6"/>
      <c r="AA24" s="5"/>
      <c r="AB24" s="6"/>
      <c r="AC24" s="5"/>
      <c r="AD24" s="6"/>
      <c r="AE24" s="5"/>
      <c r="AF24" s="6"/>
      <c r="AG24" s="5"/>
      <c r="AH24" s="6"/>
    </row>
  </sheetData>
  <sortState xmlns:xlrd2="http://schemas.microsoft.com/office/spreadsheetml/2017/richdata2" ref="U5:AH24">
    <sortCondition descending="1" ref="V5:V24"/>
  </sortState>
  <mergeCells count="14">
    <mergeCell ref="T2:AH2"/>
    <mergeCell ref="W3:X3"/>
    <mergeCell ref="Y3:Z3"/>
    <mergeCell ref="AA3:AB3"/>
    <mergeCell ref="AC3:AD3"/>
    <mergeCell ref="AE3:AF3"/>
    <mergeCell ref="AG3:AH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F907-310D-47F3-9C65-5052D5339151}">
  <dimension ref="B2:AG24"/>
  <sheetViews>
    <sheetView topLeftCell="A2" zoomScale="73" workbookViewId="0">
      <selection activeCell="X17" sqref="X17"/>
    </sheetView>
  </sheetViews>
  <sheetFormatPr defaultRowHeight="15" x14ac:dyDescent="0.25"/>
  <cols>
    <col min="3" max="3" width="21.140625" bestFit="1" customWidth="1"/>
    <col min="4" max="4" width="13.85546875" bestFit="1" customWidth="1"/>
    <col min="20" max="20" width="16" bestFit="1" customWidth="1"/>
    <col min="21" max="21" width="14.140625" bestFit="1" customWidth="1"/>
  </cols>
  <sheetData>
    <row r="2" spans="2:33" ht="28.5" x14ac:dyDescent="0.45">
      <c r="B2" s="15" t="s">
        <v>70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S2" s="15" t="s">
        <v>71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2:33" ht="78" x14ac:dyDescent="0.25">
      <c r="B3" s="1" t="s">
        <v>0</v>
      </c>
      <c r="C3" s="2" t="s">
        <v>1</v>
      </c>
      <c r="D3" s="3" t="s">
        <v>2</v>
      </c>
      <c r="E3" s="18" t="s">
        <v>93</v>
      </c>
      <c r="F3" s="18"/>
      <c r="G3" s="18" t="s">
        <v>99</v>
      </c>
      <c r="H3" s="18"/>
      <c r="I3" s="18" t="s">
        <v>105</v>
      </c>
      <c r="J3" s="18"/>
      <c r="K3" s="23"/>
      <c r="L3" s="23"/>
      <c r="M3" s="23"/>
      <c r="N3" s="23"/>
      <c r="O3" s="21"/>
      <c r="P3" s="22"/>
      <c r="S3" s="1" t="s">
        <v>0</v>
      </c>
      <c r="T3" s="2" t="s">
        <v>1</v>
      </c>
      <c r="U3" s="3" t="s">
        <v>2</v>
      </c>
      <c r="V3" s="18" t="s">
        <v>98</v>
      </c>
      <c r="W3" s="18"/>
      <c r="X3" s="18" t="s">
        <v>105</v>
      </c>
      <c r="Y3" s="18"/>
      <c r="Z3" s="23"/>
      <c r="AA3" s="23"/>
      <c r="AB3" s="23"/>
      <c r="AC3" s="23"/>
      <c r="AD3" s="23"/>
      <c r="AE3" s="23"/>
      <c r="AF3" s="21"/>
      <c r="AG3" s="22"/>
    </row>
    <row r="4" spans="2:33" x14ac:dyDescent="0.25">
      <c r="B4" s="2"/>
      <c r="C4" s="2" t="s">
        <v>4</v>
      </c>
      <c r="D4" s="3" t="s">
        <v>5</v>
      </c>
      <c r="E4" s="2" t="s">
        <v>6</v>
      </c>
      <c r="F4" s="4" t="s">
        <v>7</v>
      </c>
      <c r="G4" s="2" t="s">
        <v>6</v>
      </c>
      <c r="H4" s="4" t="s">
        <v>7</v>
      </c>
      <c r="I4" s="2" t="s">
        <v>6</v>
      </c>
      <c r="J4" s="4" t="s">
        <v>7</v>
      </c>
      <c r="K4" s="2" t="s">
        <v>6</v>
      </c>
      <c r="L4" s="4" t="s">
        <v>7</v>
      </c>
      <c r="M4" s="2" t="s">
        <v>6</v>
      </c>
      <c r="N4" s="4" t="s">
        <v>7</v>
      </c>
      <c r="O4" s="2" t="s">
        <v>6</v>
      </c>
      <c r="P4" s="4" t="s">
        <v>7</v>
      </c>
      <c r="S4" s="2"/>
      <c r="T4" s="2" t="s">
        <v>4</v>
      </c>
      <c r="U4" s="3" t="s">
        <v>5</v>
      </c>
      <c r="V4" s="2" t="s">
        <v>6</v>
      </c>
      <c r="W4" s="4" t="s">
        <v>7</v>
      </c>
      <c r="X4" s="2" t="s">
        <v>6</v>
      </c>
      <c r="Y4" s="4" t="s">
        <v>7</v>
      </c>
      <c r="Z4" s="2" t="s">
        <v>6</v>
      </c>
      <c r="AA4" s="4" t="s">
        <v>7</v>
      </c>
      <c r="AB4" s="2" t="s">
        <v>6</v>
      </c>
      <c r="AC4" s="4" t="s">
        <v>7</v>
      </c>
      <c r="AD4" s="2" t="s">
        <v>6</v>
      </c>
      <c r="AE4" s="4" t="s">
        <v>7</v>
      </c>
      <c r="AF4" s="2" t="s">
        <v>6</v>
      </c>
      <c r="AG4" s="4" t="s">
        <v>7</v>
      </c>
    </row>
    <row r="5" spans="2:33" x14ac:dyDescent="0.25">
      <c r="B5" s="2">
        <v>1</v>
      </c>
      <c r="C5" s="5" t="s">
        <v>12</v>
      </c>
      <c r="D5" s="3">
        <f t="shared" ref="D5:D23" si="0">F5+H5+J5+L5+N5+P5</f>
        <v>256.66666666666663</v>
      </c>
      <c r="E5" s="5">
        <v>1</v>
      </c>
      <c r="F5" s="6">
        <f t="shared" ref="F5:F15" si="1">(((11-E5+1)/11)*150)</f>
        <v>150</v>
      </c>
      <c r="G5" s="5">
        <v>11</v>
      </c>
      <c r="H5" s="6">
        <f>(((28-G5+1)/27)*100)</f>
        <v>66.666666666666657</v>
      </c>
      <c r="I5" s="5">
        <v>25</v>
      </c>
      <c r="J5" s="6">
        <f>(((40-I5+1)/40)*100)</f>
        <v>40</v>
      </c>
      <c r="K5" s="5"/>
      <c r="L5" s="6"/>
      <c r="M5" s="5"/>
      <c r="N5" s="6"/>
      <c r="O5" s="5"/>
      <c r="P5" s="6"/>
      <c r="S5" s="2">
        <v>1</v>
      </c>
      <c r="T5" s="5" t="s">
        <v>27</v>
      </c>
      <c r="U5" s="3">
        <f t="shared" ref="U5:U24" si="2">W5+Y5+AA5+AC5+AE5+AG5</f>
        <v>150</v>
      </c>
      <c r="V5" s="5">
        <v>1</v>
      </c>
      <c r="W5" s="6">
        <f t="shared" ref="W5:W10" si="3">(((6-V5+1)/6)*150)</f>
        <v>150</v>
      </c>
      <c r="X5" s="5" t="s">
        <v>79</v>
      </c>
      <c r="Y5" s="6"/>
      <c r="Z5" s="5"/>
      <c r="AA5" s="6"/>
      <c r="AB5" s="5"/>
      <c r="AC5" s="6"/>
      <c r="AD5" s="5"/>
      <c r="AE5" s="6"/>
      <c r="AF5" s="5"/>
      <c r="AG5" s="6"/>
    </row>
    <row r="6" spans="2:33" x14ac:dyDescent="0.25">
      <c r="B6" s="2">
        <v>2</v>
      </c>
      <c r="C6" s="5" t="s">
        <v>33</v>
      </c>
      <c r="D6" s="3">
        <f t="shared" si="0"/>
        <v>136.36363636363635</v>
      </c>
      <c r="E6" s="5">
        <v>2</v>
      </c>
      <c r="F6" s="6">
        <f t="shared" si="1"/>
        <v>136.36363636363635</v>
      </c>
      <c r="G6" s="5" t="s">
        <v>79</v>
      </c>
      <c r="H6" s="6"/>
      <c r="I6" s="5" t="s">
        <v>79</v>
      </c>
      <c r="J6" s="6"/>
      <c r="K6" s="5"/>
      <c r="L6" s="6"/>
      <c r="M6" s="5"/>
      <c r="N6" s="6"/>
      <c r="O6" s="5"/>
      <c r="P6" s="6"/>
      <c r="S6" s="2">
        <v>2</v>
      </c>
      <c r="T6" s="5" t="s">
        <v>28</v>
      </c>
      <c r="U6" s="3">
        <f t="shared" si="2"/>
        <v>125</v>
      </c>
      <c r="V6" s="5">
        <v>2</v>
      </c>
      <c r="W6" s="6">
        <f t="shared" si="3"/>
        <v>125</v>
      </c>
      <c r="X6" s="5" t="s">
        <v>79</v>
      </c>
      <c r="Y6" s="6"/>
      <c r="Z6" s="5"/>
      <c r="AA6" s="6"/>
      <c r="AB6" s="5"/>
      <c r="AC6" s="6"/>
      <c r="AD6" s="5"/>
      <c r="AE6" s="6"/>
      <c r="AF6" s="5"/>
      <c r="AG6" s="6"/>
    </row>
    <row r="7" spans="2:33" x14ac:dyDescent="0.25">
      <c r="B7" s="2">
        <v>3</v>
      </c>
      <c r="C7" s="5" t="s">
        <v>16</v>
      </c>
      <c r="D7" s="3">
        <f t="shared" si="0"/>
        <v>133.83838383838383</v>
      </c>
      <c r="E7" s="5">
        <v>3</v>
      </c>
      <c r="F7" s="6">
        <f t="shared" si="1"/>
        <v>122.72727272727273</v>
      </c>
      <c r="G7" s="5">
        <v>26</v>
      </c>
      <c r="H7" s="6">
        <f>(((28-G7+1)/27)*100)</f>
        <v>11.111111111111111</v>
      </c>
      <c r="I7" s="5" t="s">
        <v>79</v>
      </c>
      <c r="J7" s="6"/>
      <c r="K7" s="5"/>
      <c r="L7" s="6"/>
      <c r="M7" s="5"/>
      <c r="N7" s="6"/>
      <c r="O7" s="5"/>
      <c r="P7" s="6"/>
      <c r="S7" s="2">
        <v>3</v>
      </c>
      <c r="T7" s="5" t="s">
        <v>51</v>
      </c>
      <c r="U7" s="3">
        <f t="shared" si="2"/>
        <v>100</v>
      </c>
      <c r="V7" s="5">
        <v>3</v>
      </c>
      <c r="W7" s="6">
        <f t="shared" si="3"/>
        <v>100</v>
      </c>
      <c r="X7" s="5" t="s">
        <v>79</v>
      </c>
      <c r="Y7" s="6"/>
      <c r="Z7" s="5"/>
      <c r="AA7" s="6"/>
      <c r="AB7" s="5"/>
      <c r="AC7" s="6"/>
      <c r="AD7" s="5"/>
      <c r="AE7" s="6"/>
      <c r="AF7" s="5"/>
      <c r="AG7" s="6"/>
    </row>
    <row r="8" spans="2:33" x14ac:dyDescent="0.25">
      <c r="B8" s="2">
        <v>4</v>
      </c>
      <c r="C8" s="5" t="s">
        <v>45</v>
      </c>
      <c r="D8" s="3">
        <f t="shared" si="0"/>
        <v>122.72727272727273</v>
      </c>
      <c r="E8" s="5">
        <v>3</v>
      </c>
      <c r="F8" s="6">
        <f t="shared" si="1"/>
        <v>122.72727272727273</v>
      </c>
      <c r="G8" s="5" t="s">
        <v>79</v>
      </c>
      <c r="H8" s="6"/>
      <c r="I8" s="5" t="s">
        <v>79</v>
      </c>
      <c r="J8" s="6"/>
      <c r="K8" s="5"/>
      <c r="L8" s="6"/>
      <c r="M8" s="5"/>
      <c r="N8" s="6"/>
      <c r="O8" s="5"/>
      <c r="P8" s="6"/>
      <c r="S8" s="2">
        <v>4</v>
      </c>
      <c r="T8" s="5" t="s">
        <v>31</v>
      </c>
      <c r="U8" s="3">
        <f t="shared" si="2"/>
        <v>100</v>
      </c>
      <c r="V8" s="5">
        <v>3</v>
      </c>
      <c r="W8" s="6">
        <f t="shared" si="3"/>
        <v>100</v>
      </c>
      <c r="X8" s="5" t="s">
        <v>79</v>
      </c>
      <c r="Y8" s="6"/>
      <c r="Z8" s="5"/>
      <c r="AA8" s="6"/>
      <c r="AB8" s="5"/>
      <c r="AC8" s="6"/>
      <c r="AD8" s="5"/>
      <c r="AE8" s="6"/>
      <c r="AF8" s="5"/>
      <c r="AG8" s="6"/>
    </row>
    <row r="9" spans="2:33" x14ac:dyDescent="0.25">
      <c r="B9" s="2">
        <v>5</v>
      </c>
      <c r="C9" s="5" t="s">
        <v>94</v>
      </c>
      <c r="D9" s="3">
        <f t="shared" si="0"/>
        <v>95.454545454545453</v>
      </c>
      <c r="E9" s="5">
        <v>5</v>
      </c>
      <c r="F9" s="6">
        <f t="shared" si="1"/>
        <v>95.454545454545453</v>
      </c>
      <c r="G9" s="5"/>
      <c r="H9" s="6"/>
      <c r="I9" s="5" t="s">
        <v>79</v>
      </c>
      <c r="J9" s="6"/>
      <c r="K9" s="5"/>
      <c r="L9" s="6"/>
      <c r="M9" s="5"/>
      <c r="N9" s="6"/>
      <c r="O9" s="5"/>
      <c r="P9" s="6"/>
      <c r="S9" s="2">
        <v>5</v>
      </c>
      <c r="T9" s="5" t="s">
        <v>25</v>
      </c>
      <c r="U9" s="3">
        <f t="shared" si="2"/>
        <v>91.935483870967744</v>
      </c>
      <c r="V9" s="5">
        <v>5</v>
      </c>
      <c r="W9" s="6">
        <f t="shared" si="3"/>
        <v>50</v>
      </c>
      <c r="X9" s="5">
        <v>19</v>
      </c>
      <c r="Y9" s="6">
        <f>(((31-X9+1)/31)*100)</f>
        <v>41.935483870967744</v>
      </c>
      <c r="Z9" s="5"/>
      <c r="AA9" s="6"/>
      <c r="AB9" s="5"/>
      <c r="AC9" s="6"/>
      <c r="AD9" s="5"/>
      <c r="AE9" s="6"/>
      <c r="AF9" s="5"/>
      <c r="AG9" s="6"/>
    </row>
    <row r="10" spans="2:33" x14ac:dyDescent="0.25">
      <c r="B10" s="2">
        <v>6</v>
      </c>
      <c r="C10" s="5" t="s">
        <v>18</v>
      </c>
      <c r="D10" s="3">
        <f t="shared" si="0"/>
        <v>81.818181818181813</v>
      </c>
      <c r="E10" s="5">
        <v>6</v>
      </c>
      <c r="F10" s="6">
        <f t="shared" si="1"/>
        <v>81.818181818181813</v>
      </c>
      <c r="G10" s="5" t="s">
        <v>79</v>
      </c>
      <c r="H10" s="6"/>
      <c r="I10" s="5" t="s">
        <v>79</v>
      </c>
      <c r="J10" s="6"/>
      <c r="K10" s="5"/>
      <c r="L10" s="6"/>
      <c r="M10" s="5"/>
      <c r="N10" s="6"/>
      <c r="O10" s="5"/>
      <c r="P10" s="6"/>
      <c r="S10" s="2">
        <v>6</v>
      </c>
      <c r="T10" s="5" t="s">
        <v>78</v>
      </c>
      <c r="U10" s="3">
        <f t="shared" si="2"/>
        <v>70.161290322580641</v>
      </c>
      <c r="V10" s="5">
        <v>6</v>
      </c>
      <c r="W10" s="6">
        <f t="shared" si="3"/>
        <v>25</v>
      </c>
      <c r="X10" s="5">
        <v>18</v>
      </c>
      <c r="Y10" s="6">
        <f>(((31-X10+1)/31)*100)</f>
        <v>45.161290322580641</v>
      </c>
      <c r="Z10" s="5"/>
      <c r="AA10" s="6"/>
      <c r="AB10" s="5"/>
      <c r="AC10" s="6"/>
      <c r="AD10" s="5"/>
      <c r="AE10" s="6"/>
      <c r="AF10" s="5"/>
      <c r="AG10" s="6"/>
    </row>
    <row r="11" spans="2:33" x14ac:dyDescent="0.25">
      <c r="B11" s="2">
        <v>7</v>
      </c>
      <c r="C11" s="5" t="s">
        <v>95</v>
      </c>
      <c r="D11" s="3">
        <f t="shared" si="0"/>
        <v>68.181818181818173</v>
      </c>
      <c r="E11" s="5">
        <v>7</v>
      </c>
      <c r="F11" s="6">
        <f t="shared" si="1"/>
        <v>68.181818181818173</v>
      </c>
      <c r="G11" s="5"/>
      <c r="H11" s="6"/>
      <c r="I11" s="5" t="s">
        <v>79</v>
      </c>
      <c r="J11" s="6"/>
      <c r="K11" s="5"/>
      <c r="L11" s="6"/>
      <c r="M11" s="5"/>
      <c r="N11" s="6"/>
      <c r="O11" s="5"/>
      <c r="P11" s="6"/>
      <c r="S11" s="2">
        <v>7</v>
      </c>
      <c r="T11" s="5" t="s">
        <v>37</v>
      </c>
      <c r="U11" s="3">
        <f t="shared" si="2"/>
        <v>16.129032258064516</v>
      </c>
      <c r="V11" s="5" t="s">
        <v>79</v>
      </c>
      <c r="W11" s="6"/>
      <c r="X11" s="5">
        <v>27</v>
      </c>
      <c r="Y11" s="6">
        <f>(((31-X11+1)/31)*100)</f>
        <v>16.129032258064516</v>
      </c>
      <c r="Z11" s="5"/>
      <c r="AA11" s="6"/>
      <c r="AB11" s="5"/>
      <c r="AC11" s="6"/>
      <c r="AD11" s="5"/>
      <c r="AE11" s="6"/>
      <c r="AF11" s="5"/>
      <c r="AG11" s="6"/>
    </row>
    <row r="12" spans="2:33" x14ac:dyDescent="0.25">
      <c r="B12" s="2">
        <v>8</v>
      </c>
      <c r="C12" s="5" t="s">
        <v>96</v>
      </c>
      <c r="D12" s="3">
        <f t="shared" si="0"/>
        <v>54.545454545454547</v>
      </c>
      <c r="E12" s="5">
        <v>8</v>
      </c>
      <c r="F12" s="6">
        <f t="shared" si="1"/>
        <v>54.545454545454547</v>
      </c>
      <c r="G12" s="5"/>
      <c r="H12" s="6"/>
      <c r="I12" s="5" t="s">
        <v>79</v>
      </c>
      <c r="J12" s="6"/>
      <c r="K12" s="5"/>
      <c r="L12" s="6"/>
      <c r="M12" s="5"/>
      <c r="N12" s="6"/>
      <c r="O12" s="5"/>
      <c r="P12" s="6"/>
      <c r="S12" s="2">
        <v>8</v>
      </c>
      <c r="T12" s="5" t="s">
        <v>26</v>
      </c>
      <c r="U12" s="3">
        <f t="shared" si="2"/>
        <v>0</v>
      </c>
      <c r="V12" s="5" t="s">
        <v>79</v>
      </c>
      <c r="W12" s="6"/>
      <c r="X12" s="5" t="s">
        <v>79</v>
      </c>
      <c r="Y12" s="6"/>
      <c r="Z12" s="5"/>
      <c r="AA12" s="6"/>
      <c r="AB12" s="5"/>
      <c r="AC12" s="6"/>
      <c r="AD12" s="5"/>
      <c r="AE12" s="6"/>
      <c r="AF12" s="5"/>
      <c r="AG12" s="6"/>
    </row>
    <row r="13" spans="2:33" x14ac:dyDescent="0.25">
      <c r="B13" s="2">
        <v>9</v>
      </c>
      <c r="C13" s="5" t="s">
        <v>97</v>
      </c>
      <c r="D13" s="3">
        <f t="shared" si="0"/>
        <v>40.909090909090907</v>
      </c>
      <c r="E13" s="5">
        <v>9</v>
      </c>
      <c r="F13" s="6">
        <f t="shared" si="1"/>
        <v>40.909090909090907</v>
      </c>
      <c r="G13" s="5"/>
      <c r="H13" s="6"/>
      <c r="I13" s="5" t="s">
        <v>79</v>
      </c>
      <c r="J13" s="6"/>
      <c r="K13" s="5"/>
      <c r="L13" s="6"/>
      <c r="M13" s="5"/>
      <c r="N13" s="6"/>
      <c r="O13" s="5"/>
      <c r="P13" s="6"/>
      <c r="S13" s="2">
        <v>9</v>
      </c>
      <c r="T13" s="5" t="s">
        <v>32</v>
      </c>
      <c r="U13" s="3">
        <f t="shared" si="2"/>
        <v>0</v>
      </c>
      <c r="V13" s="5" t="s">
        <v>79</v>
      </c>
      <c r="W13" s="6"/>
      <c r="X13" s="5" t="s">
        <v>79</v>
      </c>
      <c r="Y13" s="6"/>
      <c r="Z13" s="5"/>
      <c r="AA13" s="6"/>
      <c r="AB13" s="5"/>
      <c r="AC13" s="6"/>
      <c r="AD13" s="5"/>
      <c r="AE13" s="6"/>
      <c r="AF13" s="5"/>
      <c r="AG13" s="6"/>
    </row>
    <row r="14" spans="2:33" x14ac:dyDescent="0.25">
      <c r="B14" s="2">
        <v>10</v>
      </c>
      <c r="C14" s="5" t="s">
        <v>43</v>
      </c>
      <c r="D14" s="3">
        <f t="shared" si="0"/>
        <v>27.272727272727273</v>
      </c>
      <c r="E14" s="5">
        <v>10</v>
      </c>
      <c r="F14" s="6">
        <f t="shared" si="1"/>
        <v>27.272727272727273</v>
      </c>
      <c r="G14" s="5"/>
      <c r="H14" s="6"/>
      <c r="I14" s="5" t="s">
        <v>79</v>
      </c>
      <c r="J14" s="6"/>
      <c r="K14" s="5"/>
      <c r="L14" s="6"/>
      <c r="M14" s="5"/>
      <c r="N14" s="6"/>
      <c r="O14" s="5"/>
      <c r="P14" s="6"/>
      <c r="S14" s="2">
        <v>10</v>
      </c>
      <c r="T14" s="5"/>
      <c r="U14" s="3">
        <f t="shared" si="2"/>
        <v>0</v>
      </c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</row>
    <row r="15" spans="2:33" x14ac:dyDescent="0.25">
      <c r="B15" s="2">
        <v>11</v>
      </c>
      <c r="C15" s="5" t="s">
        <v>90</v>
      </c>
      <c r="D15" s="3">
        <f t="shared" si="0"/>
        <v>13.636363636363637</v>
      </c>
      <c r="E15" s="5">
        <v>11</v>
      </c>
      <c r="F15" s="6">
        <f t="shared" si="1"/>
        <v>13.636363636363637</v>
      </c>
      <c r="G15" s="5"/>
      <c r="H15" s="6"/>
      <c r="I15" s="5" t="s">
        <v>79</v>
      </c>
      <c r="J15" s="6"/>
      <c r="K15" s="5"/>
      <c r="L15" s="6"/>
      <c r="M15" s="5"/>
      <c r="N15" s="6"/>
      <c r="O15" s="5"/>
      <c r="P15" s="6"/>
      <c r="S15" s="2">
        <v>11</v>
      </c>
      <c r="T15" s="5"/>
      <c r="U15" s="3">
        <f t="shared" si="2"/>
        <v>0</v>
      </c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</row>
    <row r="16" spans="2:33" x14ac:dyDescent="0.25">
      <c r="B16" s="2">
        <v>12</v>
      </c>
      <c r="C16" s="5" t="s">
        <v>17</v>
      </c>
      <c r="D16" s="3">
        <f t="shared" si="0"/>
        <v>0</v>
      </c>
      <c r="E16" s="5" t="s">
        <v>79</v>
      </c>
      <c r="F16" s="6"/>
      <c r="G16" s="5" t="s">
        <v>79</v>
      </c>
      <c r="H16" s="6"/>
      <c r="I16" s="5" t="s">
        <v>79</v>
      </c>
      <c r="J16" s="6"/>
      <c r="K16" s="5"/>
      <c r="L16" s="6"/>
      <c r="M16" s="5"/>
      <c r="N16" s="6"/>
      <c r="O16" s="5"/>
      <c r="P16" s="6"/>
      <c r="S16" s="2">
        <v>12</v>
      </c>
      <c r="T16" s="5"/>
      <c r="U16" s="3">
        <f t="shared" si="2"/>
        <v>0</v>
      </c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</row>
    <row r="17" spans="2:33" x14ac:dyDescent="0.25">
      <c r="B17" s="2">
        <v>13</v>
      </c>
      <c r="C17" s="5" t="s">
        <v>34</v>
      </c>
      <c r="D17" s="3">
        <f t="shared" si="0"/>
        <v>0</v>
      </c>
      <c r="E17" s="5" t="s">
        <v>79</v>
      </c>
      <c r="F17" s="6"/>
      <c r="G17" s="5" t="s">
        <v>79</v>
      </c>
      <c r="H17" s="6"/>
      <c r="I17" s="5" t="s">
        <v>79</v>
      </c>
      <c r="J17" s="6"/>
      <c r="K17" s="5"/>
      <c r="L17" s="6"/>
      <c r="M17" s="5"/>
      <c r="N17" s="6"/>
      <c r="O17" s="5"/>
      <c r="P17" s="6"/>
      <c r="S17" s="2">
        <v>13</v>
      </c>
      <c r="T17" s="5"/>
      <c r="U17" s="3">
        <f t="shared" si="2"/>
        <v>0</v>
      </c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</row>
    <row r="18" spans="2:33" x14ac:dyDescent="0.25">
      <c r="B18" s="2">
        <v>14</v>
      </c>
      <c r="C18" s="5" t="s">
        <v>35</v>
      </c>
      <c r="D18" s="3">
        <f t="shared" si="0"/>
        <v>0</v>
      </c>
      <c r="E18" s="5" t="s">
        <v>79</v>
      </c>
      <c r="F18" s="6"/>
      <c r="G18" s="5" t="s">
        <v>79</v>
      </c>
      <c r="H18" s="6"/>
      <c r="I18" s="5" t="s">
        <v>79</v>
      </c>
      <c r="J18" s="6"/>
      <c r="K18" s="5"/>
      <c r="L18" s="6"/>
      <c r="M18" s="5"/>
      <c r="N18" s="6"/>
      <c r="O18" s="5"/>
      <c r="P18" s="6"/>
      <c r="S18" s="2">
        <v>14</v>
      </c>
      <c r="T18" s="5"/>
      <c r="U18" s="3">
        <f t="shared" si="2"/>
        <v>0</v>
      </c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</row>
    <row r="19" spans="2:33" x14ac:dyDescent="0.25">
      <c r="B19" s="2">
        <v>15</v>
      </c>
      <c r="C19" s="5"/>
      <c r="D19" s="3">
        <f t="shared" si="0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S19" s="2">
        <v>15</v>
      </c>
      <c r="T19" s="5"/>
      <c r="U19" s="3">
        <f t="shared" si="2"/>
        <v>0</v>
      </c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</row>
    <row r="20" spans="2:33" x14ac:dyDescent="0.25">
      <c r="B20" s="2">
        <v>16</v>
      </c>
      <c r="C20" s="5"/>
      <c r="D20" s="3">
        <f t="shared" si="0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S20" s="2">
        <v>16</v>
      </c>
      <c r="T20" s="5"/>
      <c r="U20" s="3">
        <f t="shared" si="2"/>
        <v>0</v>
      </c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</row>
    <row r="21" spans="2:33" x14ac:dyDescent="0.25">
      <c r="B21" s="2">
        <v>17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S21" s="2">
        <v>17</v>
      </c>
      <c r="T21" s="5"/>
      <c r="U21" s="3">
        <f t="shared" si="2"/>
        <v>0</v>
      </c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</row>
    <row r="22" spans="2:33" x14ac:dyDescent="0.25">
      <c r="B22" s="2">
        <v>18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S22" s="2">
        <v>18</v>
      </c>
      <c r="T22" s="5"/>
      <c r="U22" s="3">
        <f t="shared" si="2"/>
        <v>0</v>
      </c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</row>
    <row r="23" spans="2:33" x14ac:dyDescent="0.25">
      <c r="B23" s="2">
        <v>19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S23" s="2">
        <v>19</v>
      </c>
      <c r="T23" s="5"/>
      <c r="U23" s="3">
        <f t="shared" si="2"/>
        <v>0</v>
      </c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</row>
    <row r="24" spans="2:33" x14ac:dyDescent="0.25">
      <c r="B24" s="2">
        <v>20</v>
      </c>
      <c r="C24" s="5"/>
      <c r="D24" s="3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S24" s="2">
        <v>20</v>
      </c>
      <c r="T24" s="5"/>
      <c r="U24" s="3">
        <f t="shared" si="2"/>
        <v>0</v>
      </c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</row>
  </sheetData>
  <sortState xmlns:xlrd2="http://schemas.microsoft.com/office/spreadsheetml/2017/richdata2" ref="T5:AG24">
    <sortCondition descending="1" ref="U5:U24"/>
  </sortState>
  <mergeCells count="14">
    <mergeCell ref="S2:AG2"/>
    <mergeCell ref="V3:W3"/>
    <mergeCell ref="X3:Y3"/>
    <mergeCell ref="Z3:AA3"/>
    <mergeCell ref="AB3:AC3"/>
    <mergeCell ref="AD3:AE3"/>
    <mergeCell ref="AF3:AG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FDCF-5242-4063-8388-B82DDE6E89FD}">
  <dimension ref="B2:AI24"/>
  <sheetViews>
    <sheetView tabSelected="1" zoomScale="77" zoomScaleNormal="69" workbookViewId="0">
      <selection activeCell="Y19" sqref="Y19"/>
    </sheetView>
  </sheetViews>
  <sheetFormatPr defaultRowHeight="15" x14ac:dyDescent="0.25"/>
  <cols>
    <col min="3" max="3" width="20.28515625" bestFit="1" customWidth="1"/>
    <col min="4" max="4" width="13.85546875" bestFit="1" customWidth="1"/>
    <col min="20" max="20" width="14.85546875" bestFit="1" customWidth="1"/>
    <col min="21" max="21" width="14.140625" bestFit="1" customWidth="1"/>
  </cols>
  <sheetData>
    <row r="2" spans="2:35" ht="28.5" x14ac:dyDescent="0.45">
      <c r="B2" s="15" t="s">
        <v>68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S2" s="15" t="s">
        <v>69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</row>
    <row r="3" spans="2:35" ht="78" customHeight="1" x14ac:dyDescent="0.25">
      <c r="B3" s="1" t="s">
        <v>0</v>
      </c>
      <c r="C3" s="2" t="s">
        <v>1</v>
      </c>
      <c r="D3" s="3" t="s">
        <v>2</v>
      </c>
      <c r="E3" s="18" t="s">
        <v>98</v>
      </c>
      <c r="F3" s="18"/>
      <c r="G3" s="18" t="s">
        <v>121</v>
      </c>
      <c r="H3" s="18"/>
      <c r="I3" s="18" t="s">
        <v>117</v>
      </c>
      <c r="J3" s="18"/>
      <c r="K3" s="18" t="s">
        <v>119</v>
      </c>
      <c r="L3" s="18"/>
      <c r="M3" s="23"/>
      <c r="N3" s="23"/>
      <c r="O3" s="21"/>
      <c r="P3" s="22"/>
      <c r="S3" s="1" t="s">
        <v>0</v>
      </c>
      <c r="T3" s="7" t="s">
        <v>1</v>
      </c>
      <c r="U3" s="3" t="s">
        <v>2</v>
      </c>
      <c r="V3" s="18" t="s">
        <v>98</v>
      </c>
      <c r="W3" s="18"/>
      <c r="X3" s="19" t="s">
        <v>114</v>
      </c>
      <c r="Y3" s="20"/>
      <c r="Z3" s="19" t="s">
        <v>118</v>
      </c>
      <c r="AA3" s="20"/>
      <c r="AB3" s="18" t="s">
        <v>121</v>
      </c>
      <c r="AC3" s="18"/>
      <c r="AD3" s="18" t="s">
        <v>100</v>
      </c>
      <c r="AE3" s="18"/>
      <c r="AF3" s="18" t="s">
        <v>119</v>
      </c>
      <c r="AG3" s="18"/>
      <c r="AH3" s="21"/>
      <c r="AI3" s="22"/>
    </row>
    <row r="4" spans="2:35" x14ac:dyDescent="0.25">
      <c r="B4" s="2"/>
      <c r="C4" s="2" t="s">
        <v>4</v>
      </c>
      <c r="D4" s="3" t="s">
        <v>5</v>
      </c>
      <c r="E4" s="2" t="s">
        <v>6</v>
      </c>
      <c r="F4" s="4" t="s">
        <v>7</v>
      </c>
      <c r="G4" s="2" t="s">
        <v>6</v>
      </c>
      <c r="H4" s="4" t="s">
        <v>7</v>
      </c>
      <c r="I4" s="2" t="s">
        <v>6</v>
      </c>
      <c r="J4" s="4" t="s">
        <v>7</v>
      </c>
      <c r="K4" s="2" t="s">
        <v>6</v>
      </c>
      <c r="L4" s="4" t="s">
        <v>7</v>
      </c>
      <c r="M4" s="2" t="s">
        <v>6</v>
      </c>
      <c r="N4" s="4" t="s">
        <v>7</v>
      </c>
      <c r="O4" s="2" t="s">
        <v>6</v>
      </c>
      <c r="P4" s="4" t="s">
        <v>7</v>
      </c>
      <c r="S4" s="7"/>
      <c r="T4" s="7" t="s">
        <v>4</v>
      </c>
      <c r="U4" s="3" t="s">
        <v>5</v>
      </c>
      <c r="V4" s="7" t="s">
        <v>6</v>
      </c>
      <c r="W4" s="4" t="s">
        <v>7</v>
      </c>
      <c r="X4" s="12" t="s">
        <v>6</v>
      </c>
      <c r="Y4" s="4" t="s">
        <v>7</v>
      </c>
      <c r="Z4" s="9" t="s">
        <v>6</v>
      </c>
      <c r="AA4" s="4" t="s">
        <v>7</v>
      </c>
      <c r="AB4" s="9" t="s">
        <v>6</v>
      </c>
      <c r="AC4" s="4" t="s">
        <v>7</v>
      </c>
      <c r="AD4" s="7" t="s">
        <v>6</v>
      </c>
      <c r="AE4" s="4" t="s">
        <v>102</v>
      </c>
      <c r="AF4" s="14" t="s">
        <v>6</v>
      </c>
      <c r="AG4" s="4" t="s">
        <v>7</v>
      </c>
      <c r="AH4" s="7" t="s">
        <v>6</v>
      </c>
      <c r="AI4" s="4" t="s">
        <v>7</v>
      </c>
    </row>
    <row r="5" spans="2:35" x14ac:dyDescent="0.25">
      <c r="B5" s="2">
        <v>1</v>
      </c>
      <c r="C5" s="5" t="s">
        <v>45</v>
      </c>
      <c r="D5" s="3">
        <f>F5+H5+J5+L5+N5+P5</f>
        <v>451.89689098780002</v>
      </c>
      <c r="E5" s="5">
        <v>3</v>
      </c>
      <c r="F5" s="6">
        <f>(((10-E5+1)/10)*150)</f>
        <v>120</v>
      </c>
      <c r="G5" s="5">
        <v>5</v>
      </c>
      <c r="H5" s="6">
        <f>(((21-G5+1)/21)*150)</f>
        <v>121.42857142857143</v>
      </c>
      <c r="I5" s="5">
        <v>127</v>
      </c>
      <c r="J5" s="6">
        <f>(((242-I5+1)/242)*300)</f>
        <v>143.80165289256198</v>
      </c>
      <c r="K5" s="5">
        <v>8</v>
      </c>
      <c r="L5" s="6">
        <f>(((21-K5+1)/21)*100)</f>
        <v>66.666666666666657</v>
      </c>
      <c r="M5" s="5"/>
      <c r="N5" s="6"/>
      <c r="O5" s="5"/>
      <c r="P5" s="6"/>
      <c r="S5" s="7">
        <v>1</v>
      </c>
      <c r="T5" s="5" t="s">
        <v>78</v>
      </c>
      <c r="U5" s="3">
        <f>W5+AA5+AC5+AE5+AI5+Y5</f>
        <v>544.96747514171545</v>
      </c>
      <c r="V5" s="5">
        <v>2</v>
      </c>
      <c r="W5" s="6">
        <f>(((5-V5+1)/5)*150)</f>
        <v>120</v>
      </c>
      <c r="X5" s="5">
        <v>96</v>
      </c>
      <c r="Y5" s="6">
        <f>(((170-X5+1)/170)*300)</f>
        <v>132.35294117647058</v>
      </c>
      <c r="Z5" s="5">
        <v>141</v>
      </c>
      <c r="AA5" s="6">
        <f>(((211-Z5+1)/211)*300)</f>
        <v>100.94786729857819</v>
      </c>
      <c r="AB5" s="5">
        <v>2</v>
      </c>
      <c r="AC5" s="6">
        <f>(((18-AB5+1)/18)*150)</f>
        <v>141.66666666666666</v>
      </c>
      <c r="AD5" s="5">
        <v>10</v>
      </c>
      <c r="AE5" s="6">
        <f>(((18-AD5+1)/18)*100)</f>
        <v>50</v>
      </c>
      <c r="AF5" s="5">
        <v>12</v>
      </c>
      <c r="AG5" s="6">
        <f>(((15-AF5+1)/15)*100)</f>
        <v>26.666666666666668</v>
      </c>
      <c r="AH5" s="5"/>
      <c r="AI5" s="6"/>
    </row>
    <row r="6" spans="2:35" x14ac:dyDescent="0.25">
      <c r="B6" s="2">
        <v>2</v>
      </c>
      <c r="C6" s="5" t="s">
        <v>40</v>
      </c>
      <c r="D6" s="3">
        <f>F6+H6+J6+L6+N6+P6</f>
        <v>150</v>
      </c>
      <c r="E6" s="5">
        <v>1</v>
      </c>
      <c r="F6" s="6">
        <f>(((10-E6+1)/10)*150)</f>
        <v>150</v>
      </c>
      <c r="G6" s="5" t="s">
        <v>79</v>
      </c>
      <c r="H6" s="6"/>
      <c r="I6" s="8" t="s">
        <v>79</v>
      </c>
      <c r="J6" s="6"/>
      <c r="K6" s="5"/>
      <c r="L6" s="6"/>
      <c r="M6" s="5"/>
      <c r="N6" s="6"/>
      <c r="O6" s="5"/>
      <c r="P6" s="6"/>
      <c r="S6" s="7">
        <v>2</v>
      </c>
      <c r="T6" s="5" t="s">
        <v>25</v>
      </c>
      <c r="U6" s="3">
        <f>W6+AA6+AC6+AE6+AI6+Y6</f>
        <v>324.44909085277078</v>
      </c>
      <c r="V6" s="5">
        <v>3</v>
      </c>
      <c r="W6" s="6">
        <f>(((5-V6+1)/5)*150)</f>
        <v>90</v>
      </c>
      <c r="X6" s="5">
        <v>155</v>
      </c>
      <c r="Y6" s="6">
        <f>(((170-X6+1)/170)*300)</f>
        <v>28.235294117647058</v>
      </c>
      <c r="Z6" s="5">
        <v>192</v>
      </c>
      <c r="AA6" s="6">
        <f>(((211-Z6+1)/211)*300)</f>
        <v>28.436018957345969</v>
      </c>
      <c r="AB6" s="5">
        <v>3</v>
      </c>
      <c r="AC6" s="6">
        <f>(((18-AB6+1)/18)*150)</f>
        <v>133.33333333333331</v>
      </c>
      <c r="AD6" s="5">
        <v>11</v>
      </c>
      <c r="AE6" s="6">
        <f>(((18-AD6+1)/18)*100)</f>
        <v>44.444444444444443</v>
      </c>
      <c r="AF6" s="5" t="s">
        <v>79</v>
      </c>
      <c r="AG6" s="6"/>
      <c r="AH6" s="5"/>
      <c r="AI6" s="6"/>
    </row>
    <row r="7" spans="2:35" x14ac:dyDescent="0.25">
      <c r="B7" s="2">
        <v>3</v>
      </c>
      <c r="C7" s="5" t="s">
        <v>43</v>
      </c>
      <c r="D7" s="3">
        <f>F7+H7+J7+L7+N7+P7</f>
        <v>135</v>
      </c>
      <c r="E7" s="5">
        <v>2</v>
      </c>
      <c r="F7" s="6">
        <f>(((10-E7+1)/10)*150)</f>
        <v>135</v>
      </c>
      <c r="G7" s="5" t="s">
        <v>79</v>
      </c>
      <c r="H7" s="6"/>
      <c r="I7" s="8" t="s">
        <v>79</v>
      </c>
      <c r="J7" s="6"/>
      <c r="K7" s="5"/>
      <c r="L7" s="6"/>
      <c r="M7" s="5"/>
      <c r="N7" s="6"/>
      <c r="O7" s="5"/>
      <c r="P7" s="6"/>
      <c r="S7" s="7">
        <v>3</v>
      </c>
      <c r="T7" s="5" t="s">
        <v>27</v>
      </c>
      <c r="U7" s="3">
        <f>W7+AA7+AC7+AE7+AI7+Y7</f>
        <v>177.01421800947867</v>
      </c>
      <c r="V7" s="5">
        <v>1</v>
      </c>
      <c r="W7" s="6">
        <f>(((5-V7+1)/5)*150)</f>
        <v>150</v>
      </c>
      <c r="X7" s="5" t="s">
        <v>79</v>
      </c>
      <c r="Y7" s="6"/>
      <c r="Z7" s="5">
        <v>193</v>
      </c>
      <c r="AA7" s="6">
        <f>(((211-Z7+1)/211)*300)</f>
        <v>27.014218009478672</v>
      </c>
      <c r="AB7" s="5" t="s">
        <v>79</v>
      </c>
      <c r="AC7" s="6"/>
      <c r="AD7" s="5" t="s">
        <v>79</v>
      </c>
      <c r="AE7" s="6"/>
      <c r="AF7" s="5" t="s">
        <v>79</v>
      </c>
      <c r="AG7" s="6"/>
      <c r="AH7" s="5"/>
      <c r="AI7" s="6"/>
    </row>
    <row r="8" spans="2:35" x14ac:dyDescent="0.25">
      <c r="B8" s="2">
        <v>4</v>
      </c>
      <c r="C8" s="5" t="s">
        <v>46</v>
      </c>
      <c r="D8" s="3">
        <f>F8+H8+J8+L8+N8+P8</f>
        <v>120</v>
      </c>
      <c r="E8" s="5">
        <v>3</v>
      </c>
      <c r="F8" s="6">
        <f>(((10-E8+1)/10)*150)</f>
        <v>120</v>
      </c>
      <c r="G8" s="5" t="s">
        <v>79</v>
      </c>
      <c r="H8" s="6"/>
      <c r="I8" s="8" t="s">
        <v>79</v>
      </c>
      <c r="J8" s="6"/>
      <c r="K8" s="5"/>
      <c r="L8" s="6"/>
      <c r="M8" s="5"/>
      <c r="N8" s="6"/>
      <c r="O8" s="5"/>
      <c r="P8" s="6"/>
      <c r="S8" s="7">
        <v>4</v>
      </c>
      <c r="T8" s="5" t="s">
        <v>37</v>
      </c>
      <c r="U8" s="3">
        <f>W8+AA8+AC8+AE8+AI8+Y8+AG8</f>
        <v>117.05882352941175</v>
      </c>
      <c r="V8" s="5" t="s">
        <v>79</v>
      </c>
      <c r="W8" s="6"/>
      <c r="X8" s="5">
        <v>150</v>
      </c>
      <c r="Y8" s="6">
        <f>(((170-X8+1)/170)*300)</f>
        <v>37.058823529411768</v>
      </c>
      <c r="Z8" s="5" t="s">
        <v>79</v>
      </c>
      <c r="AA8" s="6"/>
      <c r="AB8" s="5">
        <v>11</v>
      </c>
      <c r="AC8" s="6">
        <f>(((18-AB8+1)/18)*150)</f>
        <v>66.666666666666657</v>
      </c>
      <c r="AD8" s="5" t="s">
        <v>79</v>
      </c>
      <c r="AE8" s="6"/>
      <c r="AF8" s="5">
        <v>14</v>
      </c>
      <c r="AG8" s="6">
        <f>(((15-AF8+1)/15)*100)</f>
        <v>13.333333333333334</v>
      </c>
      <c r="AH8" s="5"/>
      <c r="AI8" s="6"/>
    </row>
    <row r="9" spans="2:35" x14ac:dyDescent="0.25">
      <c r="B9" s="2">
        <v>5</v>
      </c>
      <c r="C9" s="5" t="s">
        <v>48</v>
      </c>
      <c r="D9" s="3">
        <f>F9+H9+J9+L9+N9+P9</f>
        <v>90</v>
      </c>
      <c r="E9" s="5">
        <v>5</v>
      </c>
      <c r="F9" s="6">
        <f>(((10-E9+1)/10)*150)</f>
        <v>90</v>
      </c>
      <c r="G9" s="5" t="s">
        <v>79</v>
      </c>
      <c r="H9" s="6"/>
      <c r="I9" s="8" t="s">
        <v>79</v>
      </c>
      <c r="J9" s="6"/>
      <c r="K9" s="5"/>
      <c r="L9" s="6"/>
      <c r="M9" s="5"/>
      <c r="N9" s="6"/>
      <c r="O9" s="5"/>
      <c r="P9" s="6"/>
      <c r="S9" s="7">
        <v>5</v>
      </c>
      <c r="T9" s="5" t="s">
        <v>38</v>
      </c>
      <c r="U9" s="3">
        <f>W9+AA9+AC9+AE9+AI9+Y9</f>
        <v>90</v>
      </c>
      <c r="V9" s="5">
        <v>3</v>
      </c>
      <c r="W9" s="6">
        <f>(((5-V9+1)/5)*150)</f>
        <v>90</v>
      </c>
      <c r="X9" s="5" t="s">
        <v>79</v>
      </c>
      <c r="Y9" s="6"/>
      <c r="Z9" s="5" t="s">
        <v>79</v>
      </c>
      <c r="AA9" s="6"/>
      <c r="AB9" s="5" t="s">
        <v>79</v>
      </c>
      <c r="AC9" s="6"/>
      <c r="AD9" s="5" t="s">
        <v>79</v>
      </c>
      <c r="AE9" s="6"/>
      <c r="AF9" s="5" t="s">
        <v>79</v>
      </c>
      <c r="AG9" s="6"/>
      <c r="AH9" s="5"/>
      <c r="AI9" s="6"/>
    </row>
    <row r="10" spans="2:35" x14ac:dyDescent="0.25">
      <c r="B10" s="2">
        <v>6</v>
      </c>
      <c r="C10" s="5" t="s">
        <v>53</v>
      </c>
      <c r="D10" s="3">
        <f>F10+H10+J10+L10+N10+P10</f>
        <v>88.571428571428569</v>
      </c>
      <c r="E10" s="5">
        <v>7</v>
      </c>
      <c r="F10" s="6">
        <f>(((10-E10+1)/10)*150)</f>
        <v>60</v>
      </c>
      <c r="G10" s="5">
        <v>18</v>
      </c>
      <c r="H10" s="6">
        <f>(((21-G10+1)/21)*150)</f>
        <v>28.571428571428569</v>
      </c>
      <c r="I10" s="8" t="s">
        <v>79</v>
      </c>
      <c r="J10" s="6"/>
      <c r="K10" s="5"/>
      <c r="L10" s="6"/>
      <c r="M10" s="5"/>
      <c r="N10" s="6"/>
      <c r="O10" s="5"/>
      <c r="P10" s="6"/>
      <c r="S10" s="7">
        <v>6</v>
      </c>
      <c r="T10" s="5" t="s">
        <v>51</v>
      </c>
      <c r="U10" s="3">
        <f>W10+AA10+AC10+AE10+AI10+Y10</f>
        <v>30</v>
      </c>
      <c r="V10" s="5">
        <v>5</v>
      </c>
      <c r="W10" s="6">
        <f>(((5-V10+1)/5)*150)</f>
        <v>30</v>
      </c>
      <c r="X10" s="5" t="s">
        <v>79</v>
      </c>
      <c r="Y10" s="6"/>
      <c r="Z10" s="5" t="s">
        <v>79</v>
      </c>
      <c r="AA10" s="6"/>
      <c r="AB10" s="5" t="s">
        <v>79</v>
      </c>
      <c r="AC10" s="6"/>
      <c r="AD10" s="5" t="s">
        <v>79</v>
      </c>
      <c r="AE10" s="6"/>
      <c r="AF10" s="5" t="s">
        <v>79</v>
      </c>
      <c r="AG10" s="6"/>
      <c r="AH10" s="5"/>
      <c r="AI10" s="6"/>
    </row>
    <row r="11" spans="2:35" x14ac:dyDescent="0.25">
      <c r="B11" s="2">
        <v>7</v>
      </c>
      <c r="C11" s="5" t="s">
        <v>89</v>
      </c>
      <c r="D11" s="3">
        <f>F11+H11+J11+L11+N11+P11</f>
        <v>75</v>
      </c>
      <c r="E11" s="5">
        <v>6</v>
      </c>
      <c r="F11" s="6">
        <f>(((10-E11+1)/10)*150)</f>
        <v>75</v>
      </c>
      <c r="G11" s="5" t="s">
        <v>79</v>
      </c>
      <c r="H11" s="6"/>
      <c r="I11" s="8" t="s">
        <v>79</v>
      </c>
      <c r="J11" s="6"/>
      <c r="K11" s="5"/>
      <c r="L11" s="6"/>
      <c r="M11" s="5"/>
      <c r="N11" s="6"/>
      <c r="O11" s="5"/>
      <c r="P11" s="6"/>
      <c r="S11" s="7">
        <v>7</v>
      </c>
      <c r="T11" s="5" t="s">
        <v>31</v>
      </c>
      <c r="U11" s="3">
        <f>W11+AA11+AC11+AE11+AI11+Y11</f>
        <v>0</v>
      </c>
      <c r="V11" s="5" t="s">
        <v>79</v>
      </c>
      <c r="W11" s="6"/>
      <c r="X11" s="5" t="s">
        <v>79</v>
      </c>
      <c r="Y11" s="6"/>
      <c r="Z11" s="5" t="s">
        <v>79</v>
      </c>
      <c r="AA11" s="6"/>
      <c r="AB11" s="5" t="s">
        <v>79</v>
      </c>
      <c r="AC11" s="6"/>
      <c r="AD11" s="5" t="s">
        <v>79</v>
      </c>
      <c r="AE11" s="6"/>
      <c r="AF11" s="5" t="s">
        <v>79</v>
      </c>
      <c r="AG11" s="6"/>
      <c r="AH11" s="5"/>
      <c r="AI11" s="6"/>
    </row>
    <row r="12" spans="2:35" x14ac:dyDescent="0.25">
      <c r="B12" s="2">
        <v>8</v>
      </c>
      <c r="C12" s="5" t="s">
        <v>96</v>
      </c>
      <c r="D12" s="3">
        <f>F12+H12+J12+L12+N12+P12</f>
        <v>45</v>
      </c>
      <c r="E12" s="5">
        <v>8</v>
      </c>
      <c r="F12" s="6">
        <f>(((10-E12+1)/10)*150)</f>
        <v>45</v>
      </c>
      <c r="G12" s="5" t="s">
        <v>79</v>
      </c>
      <c r="H12" s="6"/>
      <c r="I12" s="8" t="s">
        <v>79</v>
      </c>
      <c r="J12" s="6"/>
      <c r="K12" s="5"/>
      <c r="L12" s="6"/>
      <c r="M12" s="5"/>
      <c r="N12" s="6"/>
      <c r="O12" s="5"/>
      <c r="P12" s="6"/>
      <c r="S12" s="7">
        <v>8</v>
      </c>
      <c r="T12" s="5" t="s">
        <v>39</v>
      </c>
      <c r="U12" s="3">
        <f>W12+AA12+AC12+AE12+AI12+Y12</f>
        <v>0</v>
      </c>
      <c r="V12" s="5" t="s">
        <v>79</v>
      </c>
      <c r="W12" s="6"/>
      <c r="X12" s="5" t="s">
        <v>79</v>
      </c>
      <c r="Y12" s="6"/>
      <c r="Z12" s="5" t="s">
        <v>79</v>
      </c>
      <c r="AA12" s="6"/>
      <c r="AB12" s="5" t="s">
        <v>79</v>
      </c>
      <c r="AC12" s="6"/>
      <c r="AD12" s="5" t="s">
        <v>79</v>
      </c>
      <c r="AE12" s="6"/>
      <c r="AF12" s="5" t="s">
        <v>79</v>
      </c>
      <c r="AG12" s="6"/>
      <c r="AH12" s="5"/>
      <c r="AI12" s="6"/>
    </row>
    <row r="13" spans="2:35" x14ac:dyDescent="0.25">
      <c r="B13" s="2">
        <v>9</v>
      </c>
      <c r="C13" s="5" t="s">
        <v>97</v>
      </c>
      <c r="D13" s="3">
        <f>F13+H13+J13+L13+N13+P13</f>
        <v>30</v>
      </c>
      <c r="E13" s="5">
        <v>9</v>
      </c>
      <c r="F13" s="6">
        <f>(((10-E13+1)/10)*150)</f>
        <v>30</v>
      </c>
      <c r="G13" s="5" t="s">
        <v>79</v>
      </c>
      <c r="H13" s="6"/>
      <c r="I13" s="8" t="s">
        <v>79</v>
      </c>
      <c r="J13" s="6"/>
      <c r="K13" s="5"/>
      <c r="L13" s="6"/>
      <c r="M13" s="5"/>
      <c r="N13" s="6"/>
      <c r="O13" s="5"/>
      <c r="P13" s="6"/>
      <c r="S13" s="7">
        <v>9</v>
      </c>
      <c r="T13" s="5"/>
      <c r="U13" s="3">
        <f>W13+AA13+AC13+AE13+AI13+Y13</f>
        <v>0</v>
      </c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  <c r="AH13" s="5"/>
      <c r="AI13" s="6"/>
    </row>
    <row r="14" spans="2:35" x14ac:dyDescent="0.25">
      <c r="B14" s="2">
        <v>10</v>
      </c>
      <c r="C14" s="5" t="s">
        <v>90</v>
      </c>
      <c r="D14" s="3">
        <f>F14+H14+J14+L14+N14+P14</f>
        <v>15</v>
      </c>
      <c r="E14" s="5">
        <v>10</v>
      </c>
      <c r="F14" s="6">
        <f>(((10-E14+1)/10)*150)</f>
        <v>15</v>
      </c>
      <c r="G14" s="5" t="s">
        <v>79</v>
      </c>
      <c r="H14" s="6"/>
      <c r="I14" s="8" t="s">
        <v>79</v>
      </c>
      <c r="J14" s="6"/>
      <c r="K14" s="5"/>
      <c r="L14" s="6"/>
      <c r="M14" s="5"/>
      <c r="N14" s="6"/>
      <c r="O14" s="5"/>
      <c r="P14" s="6"/>
      <c r="S14" s="7">
        <v>10</v>
      </c>
      <c r="T14" s="5"/>
      <c r="U14" s="3">
        <f>W14+AA14+AC14+AE14+AI14+Y14</f>
        <v>0</v>
      </c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  <c r="AH14" s="5"/>
      <c r="AI14" s="6"/>
    </row>
    <row r="15" spans="2:35" x14ac:dyDescent="0.25">
      <c r="B15" s="2">
        <v>11</v>
      </c>
      <c r="C15" s="5" t="s">
        <v>16</v>
      </c>
      <c r="D15" s="3">
        <f>F15+H15+J15+L15+N15+P15</f>
        <v>0</v>
      </c>
      <c r="E15" s="5" t="s">
        <v>79</v>
      </c>
      <c r="F15" s="6"/>
      <c r="G15" s="5" t="s">
        <v>79</v>
      </c>
      <c r="H15" s="6"/>
      <c r="I15" s="8" t="s">
        <v>79</v>
      </c>
      <c r="J15" s="6"/>
      <c r="K15" s="5"/>
      <c r="L15" s="6"/>
      <c r="M15" s="5"/>
      <c r="N15" s="6"/>
      <c r="O15" s="5"/>
      <c r="P15" s="6"/>
      <c r="S15" s="7">
        <v>11</v>
      </c>
      <c r="T15" s="5"/>
      <c r="U15" s="3">
        <f>W15+AA15+AC15+AE15+AI15+Y15</f>
        <v>0</v>
      </c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  <c r="AH15" s="5"/>
      <c r="AI15" s="6"/>
    </row>
    <row r="16" spans="2:35" x14ac:dyDescent="0.25">
      <c r="B16" s="2">
        <v>12</v>
      </c>
      <c r="C16" s="5" t="s">
        <v>18</v>
      </c>
      <c r="D16" s="3">
        <f>F16+H16+J16+L16+N16+P16</f>
        <v>0</v>
      </c>
      <c r="E16" s="5" t="s">
        <v>79</v>
      </c>
      <c r="F16" s="6"/>
      <c r="G16" s="5" t="s">
        <v>79</v>
      </c>
      <c r="H16" s="6"/>
      <c r="I16" s="8" t="s">
        <v>79</v>
      </c>
      <c r="J16" s="6"/>
      <c r="K16" s="5"/>
      <c r="L16" s="6"/>
      <c r="M16" s="5"/>
      <c r="N16" s="6"/>
      <c r="O16" s="5"/>
      <c r="P16" s="6"/>
      <c r="S16" s="7">
        <v>12</v>
      </c>
      <c r="T16" s="5"/>
      <c r="U16" s="3">
        <f>W16+AA16+AC16+AE16+AI16+Y16</f>
        <v>0</v>
      </c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  <c r="AH16" s="5"/>
      <c r="AI16" s="6"/>
    </row>
    <row r="17" spans="2:35" x14ac:dyDescent="0.25">
      <c r="B17" s="2">
        <v>13</v>
      </c>
      <c r="C17" s="5" t="s">
        <v>41</v>
      </c>
      <c r="D17" s="3">
        <f>F17+H17+J17+L17+N17+P17</f>
        <v>0</v>
      </c>
      <c r="E17" s="5" t="s">
        <v>79</v>
      </c>
      <c r="F17" s="6"/>
      <c r="G17" s="5" t="s">
        <v>79</v>
      </c>
      <c r="H17" s="6"/>
      <c r="I17" s="8" t="s">
        <v>79</v>
      </c>
      <c r="J17" s="6"/>
      <c r="K17" s="5"/>
      <c r="L17" s="6"/>
      <c r="M17" s="5"/>
      <c r="N17" s="6"/>
      <c r="O17" s="5"/>
      <c r="P17" s="6"/>
      <c r="S17" s="7">
        <v>13</v>
      </c>
      <c r="T17" s="5"/>
      <c r="U17" s="3">
        <f>W17+AA17+AC17+AE17+AI17+Y17</f>
        <v>0</v>
      </c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  <c r="AH17" s="5"/>
      <c r="AI17" s="6"/>
    </row>
    <row r="18" spans="2:35" x14ac:dyDescent="0.25">
      <c r="B18" s="2">
        <v>14</v>
      </c>
      <c r="C18" s="5" t="s">
        <v>42</v>
      </c>
      <c r="D18" s="3">
        <f>F18+H18+J18+L18+N18+P18</f>
        <v>0</v>
      </c>
      <c r="E18" s="5" t="s">
        <v>79</v>
      </c>
      <c r="F18" s="6"/>
      <c r="G18" s="5" t="s">
        <v>79</v>
      </c>
      <c r="H18" s="6"/>
      <c r="I18" s="8" t="s">
        <v>79</v>
      </c>
      <c r="J18" s="6"/>
      <c r="K18" s="5"/>
      <c r="L18" s="6"/>
      <c r="M18" s="5"/>
      <c r="N18" s="6"/>
      <c r="O18" s="5"/>
      <c r="P18" s="6"/>
      <c r="S18" s="7">
        <v>14</v>
      </c>
      <c r="T18" s="5"/>
      <c r="U18" s="3">
        <f>W18+AA18+AC18+AE18+AI18+Y18</f>
        <v>0</v>
      </c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  <c r="AH18" s="5"/>
      <c r="AI18" s="6"/>
    </row>
    <row r="19" spans="2:35" x14ac:dyDescent="0.25">
      <c r="B19" s="2">
        <v>15</v>
      </c>
      <c r="C19" s="5" t="s">
        <v>44</v>
      </c>
      <c r="D19" s="3">
        <f>F19+H19+J19+L19+N19+P19</f>
        <v>0</v>
      </c>
      <c r="E19" s="5" t="s">
        <v>79</v>
      </c>
      <c r="F19" s="6"/>
      <c r="G19" s="5" t="s">
        <v>79</v>
      </c>
      <c r="H19" s="6"/>
      <c r="I19" s="8" t="s">
        <v>79</v>
      </c>
      <c r="J19" s="6"/>
      <c r="K19" s="5"/>
      <c r="L19" s="6"/>
      <c r="M19" s="5"/>
      <c r="N19" s="6"/>
      <c r="O19" s="5"/>
      <c r="P19" s="6"/>
      <c r="S19" s="7">
        <v>15</v>
      </c>
      <c r="T19" s="5"/>
      <c r="U19" s="3">
        <f t="shared" ref="U17:U24" si="0">W19+AA19+AC19+AE19+AI19+Y19</f>
        <v>0</v>
      </c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  <c r="AH19" s="5"/>
      <c r="AI19" s="6"/>
    </row>
    <row r="20" spans="2:35" x14ac:dyDescent="0.25">
      <c r="B20" s="2">
        <v>16</v>
      </c>
      <c r="C20" s="5" t="s">
        <v>35</v>
      </c>
      <c r="D20" s="3">
        <f>F20+H20+J20+L20+N20+P20</f>
        <v>0</v>
      </c>
      <c r="E20" s="5" t="s">
        <v>79</v>
      </c>
      <c r="F20" s="6"/>
      <c r="G20" s="5" t="s">
        <v>79</v>
      </c>
      <c r="H20" s="6"/>
      <c r="I20" s="8" t="s">
        <v>79</v>
      </c>
      <c r="J20" s="6"/>
      <c r="K20" s="5"/>
      <c r="L20" s="6"/>
      <c r="M20" s="5"/>
      <c r="N20" s="6"/>
      <c r="O20" s="5"/>
      <c r="P20" s="6"/>
      <c r="S20" s="7">
        <v>16</v>
      </c>
      <c r="T20" s="5"/>
      <c r="U20" s="3">
        <f t="shared" si="0"/>
        <v>0</v>
      </c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  <c r="AH20" s="5"/>
      <c r="AI20" s="6"/>
    </row>
    <row r="21" spans="2:35" x14ac:dyDescent="0.25">
      <c r="B21" s="2">
        <v>17</v>
      </c>
      <c r="C21" s="5" t="s">
        <v>47</v>
      </c>
      <c r="D21" s="3">
        <f>F21+H21+J21+L21+N21+P21</f>
        <v>0</v>
      </c>
      <c r="E21" s="5" t="s">
        <v>79</v>
      </c>
      <c r="F21" s="6"/>
      <c r="G21" s="5" t="s">
        <v>79</v>
      </c>
      <c r="H21" s="6"/>
      <c r="I21" s="8" t="s">
        <v>79</v>
      </c>
      <c r="J21" s="6"/>
      <c r="K21" s="5"/>
      <c r="L21" s="6"/>
      <c r="M21" s="5"/>
      <c r="N21" s="6"/>
      <c r="O21" s="5"/>
      <c r="P21" s="6"/>
      <c r="S21" s="7">
        <v>17</v>
      </c>
      <c r="T21" s="5"/>
      <c r="U21" s="3">
        <f t="shared" si="0"/>
        <v>0</v>
      </c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  <c r="AH21" s="5"/>
      <c r="AI21" s="6"/>
    </row>
    <row r="22" spans="2:35" x14ac:dyDescent="0.25">
      <c r="B22" s="2">
        <v>18</v>
      </c>
      <c r="C22" s="5" t="s">
        <v>49</v>
      </c>
      <c r="D22" s="3">
        <f>F22+H22+J22+L22+N22+P22</f>
        <v>0</v>
      </c>
      <c r="E22" s="5" t="s">
        <v>79</v>
      </c>
      <c r="F22" s="6"/>
      <c r="G22" s="5" t="s">
        <v>79</v>
      </c>
      <c r="H22" s="6"/>
      <c r="I22" s="8" t="s">
        <v>79</v>
      </c>
      <c r="J22" s="6"/>
      <c r="K22" s="5"/>
      <c r="L22" s="6"/>
      <c r="M22" s="5"/>
      <c r="N22" s="6"/>
      <c r="O22" s="5"/>
      <c r="P22" s="6"/>
      <c r="S22" s="7">
        <v>18</v>
      </c>
      <c r="T22" s="5"/>
      <c r="U22" s="3">
        <f t="shared" si="0"/>
        <v>0</v>
      </c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  <c r="AH22" s="5"/>
      <c r="AI22" s="6"/>
    </row>
    <row r="23" spans="2:35" x14ac:dyDescent="0.25">
      <c r="B23" s="2">
        <v>19</v>
      </c>
      <c r="C23" s="5"/>
      <c r="D23" s="3">
        <f>F23+H23+J23+L23+N23+P23</f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S23" s="7">
        <v>19</v>
      </c>
      <c r="T23" s="5"/>
      <c r="U23" s="3">
        <f t="shared" si="0"/>
        <v>0</v>
      </c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  <c r="AH23" s="5"/>
      <c r="AI23" s="6"/>
    </row>
    <row r="24" spans="2:35" x14ac:dyDescent="0.25">
      <c r="B24" s="2">
        <v>20</v>
      </c>
      <c r="C24" s="5"/>
      <c r="D24" s="3">
        <f>F24+H24+J24+L24+N24+P24</f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S24" s="7">
        <v>20</v>
      </c>
      <c r="T24" s="5"/>
      <c r="U24" s="3">
        <f t="shared" si="0"/>
        <v>0</v>
      </c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  <c r="AH24" s="5"/>
      <c r="AI24" s="6"/>
    </row>
  </sheetData>
  <sortState xmlns:xlrd2="http://schemas.microsoft.com/office/spreadsheetml/2017/richdata2" ref="T5:AG14">
    <sortCondition descending="1" ref="U5:U14"/>
  </sortState>
  <mergeCells count="15">
    <mergeCell ref="S2:AI2"/>
    <mergeCell ref="V3:W3"/>
    <mergeCell ref="Z3:AA3"/>
    <mergeCell ref="AB3:AC3"/>
    <mergeCell ref="AD3:AE3"/>
    <mergeCell ref="AF3:AG3"/>
    <mergeCell ref="AH3:AI3"/>
    <mergeCell ref="X3:Y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D1BD-565A-43E2-A4C8-05F05B48662C}">
  <dimension ref="B2:AG24"/>
  <sheetViews>
    <sheetView zoomScale="68" workbookViewId="0">
      <selection activeCell="F5" sqref="F5"/>
    </sheetView>
  </sheetViews>
  <sheetFormatPr defaultRowHeight="15" x14ac:dyDescent="0.25"/>
  <cols>
    <col min="3" max="3" width="15.28515625" bestFit="1" customWidth="1"/>
    <col min="4" max="4" width="13.85546875" bestFit="1" customWidth="1"/>
    <col min="20" max="20" width="15.28515625" bestFit="1" customWidth="1"/>
    <col min="21" max="21" width="13.85546875" bestFit="1" customWidth="1"/>
  </cols>
  <sheetData>
    <row r="2" spans="2:33" ht="28.5" x14ac:dyDescent="0.45">
      <c r="B2" s="15" t="s">
        <v>66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S2" s="15" t="s">
        <v>67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2:33" ht="78" x14ac:dyDescent="0.25">
      <c r="B3" s="1" t="s">
        <v>0</v>
      </c>
      <c r="C3" s="2" t="s">
        <v>1</v>
      </c>
      <c r="D3" s="3" t="s">
        <v>2</v>
      </c>
      <c r="E3" s="18" t="s">
        <v>82</v>
      </c>
      <c r="F3" s="18"/>
      <c r="G3" s="23"/>
      <c r="H3" s="23"/>
      <c r="I3" s="23"/>
      <c r="J3" s="23"/>
      <c r="K3" s="23"/>
      <c r="L3" s="23"/>
      <c r="M3" s="23"/>
      <c r="N3" s="23"/>
      <c r="O3" s="21"/>
      <c r="P3" s="22"/>
      <c r="S3" s="1" t="s">
        <v>0</v>
      </c>
      <c r="T3" s="2" t="s">
        <v>1</v>
      </c>
      <c r="U3" s="3" t="s">
        <v>2</v>
      </c>
      <c r="V3" s="23" t="s">
        <v>3</v>
      </c>
      <c r="W3" s="23"/>
      <c r="X3" s="23"/>
      <c r="Y3" s="23"/>
      <c r="Z3" s="23"/>
      <c r="AA3" s="23"/>
      <c r="AB3" s="23"/>
      <c r="AC3" s="23"/>
      <c r="AD3" s="23"/>
      <c r="AE3" s="23"/>
      <c r="AF3" s="21"/>
      <c r="AG3" s="22"/>
    </row>
    <row r="4" spans="2:33" x14ac:dyDescent="0.25">
      <c r="B4" s="2"/>
      <c r="C4" s="2" t="s">
        <v>4</v>
      </c>
      <c r="D4" s="3" t="s">
        <v>5</v>
      </c>
      <c r="E4" s="2" t="s">
        <v>6</v>
      </c>
      <c r="F4" s="4" t="s">
        <v>7</v>
      </c>
      <c r="G4" s="2" t="s">
        <v>6</v>
      </c>
      <c r="H4" s="4" t="s">
        <v>7</v>
      </c>
      <c r="I4" s="2" t="s">
        <v>6</v>
      </c>
      <c r="J4" s="4" t="s">
        <v>7</v>
      </c>
      <c r="K4" s="2" t="s">
        <v>6</v>
      </c>
      <c r="L4" s="4" t="s">
        <v>7</v>
      </c>
      <c r="M4" s="2" t="s">
        <v>6</v>
      </c>
      <c r="N4" s="4" t="s">
        <v>7</v>
      </c>
      <c r="O4" s="2" t="s">
        <v>6</v>
      </c>
      <c r="P4" s="4" t="s">
        <v>7</v>
      </c>
      <c r="S4" s="2"/>
      <c r="T4" s="2" t="s">
        <v>4</v>
      </c>
      <c r="U4" s="3" t="s">
        <v>5</v>
      </c>
      <c r="V4" s="2" t="s">
        <v>6</v>
      </c>
      <c r="W4" s="4" t="s">
        <v>7</v>
      </c>
      <c r="X4" s="2" t="s">
        <v>6</v>
      </c>
      <c r="Y4" s="4" t="s">
        <v>7</v>
      </c>
      <c r="Z4" s="2" t="s">
        <v>6</v>
      </c>
      <c r="AA4" s="4" t="s">
        <v>7</v>
      </c>
      <c r="AB4" s="2" t="s">
        <v>6</v>
      </c>
      <c r="AC4" s="4" t="s">
        <v>7</v>
      </c>
      <c r="AD4" s="2" t="s">
        <v>6</v>
      </c>
      <c r="AE4" s="4" t="s">
        <v>7</v>
      </c>
      <c r="AF4" s="2" t="s">
        <v>6</v>
      </c>
      <c r="AG4" s="4" t="s">
        <v>7</v>
      </c>
    </row>
    <row r="5" spans="2:33" x14ac:dyDescent="0.25">
      <c r="B5" s="2">
        <v>1</v>
      </c>
      <c r="C5" s="5" t="s">
        <v>9</v>
      </c>
      <c r="D5" s="3">
        <f>F5+H5+J5+L5+N5+P5</f>
        <v>117.24137931034484</v>
      </c>
      <c r="E5" s="5">
        <v>54</v>
      </c>
      <c r="F5" s="6">
        <f>(((87-E5+1)/87)*300)</f>
        <v>117.24137931034484</v>
      </c>
      <c r="G5" s="5"/>
      <c r="H5" s="6"/>
      <c r="I5" s="5"/>
      <c r="J5" s="6"/>
      <c r="K5" s="5"/>
      <c r="L5" s="6"/>
      <c r="M5" s="5"/>
      <c r="N5" s="6"/>
      <c r="O5" s="5"/>
      <c r="P5" s="6"/>
      <c r="S5" s="2">
        <v>1</v>
      </c>
      <c r="T5" s="5"/>
      <c r="U5" s="3">
        <f>W5+Y5+AA5+AC5+AE5+AG5</f>
        <v>0</v>
      </c>
      <c r="V5" s="5"/>
      <c r="W5" s="6"/>
      <c r="X5" s="5"/>
      <c r="Y5" s="6"/>
      <c r="Z5" s="5"/>
      <c r="AA5" s="6"/>
      <c r="AB5" s="5"/>
      <c r="AC5" s="6"/>
      <c r="AD5" s="5"/>
      <c r="AE5" s="6"/>
      <c r="AF5" s="5"/>
      <c r="AG5" s="6"/>
    </row>
    <row r="6" spans="2:33" x14ac:dyDescent="0.25">
      <c r="B6" s="2">
        <v>2</v>
      </c>
      <c r="C6" s="5"/>
      <c r="D6" s="3">
        <f t="shared" ref="D6:D24" si="0">F6+H6+J6+L6+N6+P6</f>
        <v>0</v>
      </c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6"/>
      <c r="S6" s="2">
        <v>2</v>
      </c>
      <c r="T6" s="5"/>
      <c r="U6" s="3">
        <f t="shared" ref="U6:U24" si="1">W6+Y6+AA6+AC6+AE6+AG6</f>
        <v>0</v>
      </c>
      <c r="V6" s="5"/>
      <c r="W6" s="6"/>
      <c r="X6" s="5"/>
      <c r="Y6" s="6"/>
      <c r="Z6" s="5"/>
      <c r="AA6" s="6"/>
      <c r="AB6" s="5"/>
      <c r="AC6" s="6"/>
      <c r="AD6" s="5"/>
      <c r="AE6" s="6"/>
      <c r="AF6" s="5"/>
      <c r="AG6" s="6"/>
    </row>
    <row r="7" spans="2:33" x14ac:dyDescent="0.25">
      <c r="B7" s="2">
        <v>3</v>
      </c>
      <c r="C7" s="5"/>
      <c r="D7" s="3">
        <f t="shared" si="0"/>
        <v>0</v>
      </c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  <c r="S7" s="2">
        <v>3</v>
      </c>
      <c r="T7" s="5"/>
      <c r="U7" s="3">
        <f t="shared" si="1"/>
        <v>0</v>
      </c>
      <c r="V7" s="5"/>
      <c r="W7" s="6"/>
      <c r="X7" s="5"/>
      <c r="Y7" s="6"/>
      <c r="Z7" s="5"/>
      <c r="AA7" s="6"/>
      <c r="AB7" s="5"/>
      <c r="AC7" s="6"/>
      <c r="AD7" s="5"/>
      <c r="AE7" s="6"/>
      <c r="AF7" s="5"/>
      <c r="AG7" s="6"/>
    </row>
    <row r="8" spans="2:33" x14ac:dyDescent="0.25">
      <c r="B8" s="2">
        <v>4</v>
      </c>
      <c r="C8" s="5"/>
      <c r="D8" s="3">
        <f t="shared" si="0"/>
        <v>0</v>
      </c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S8" s="2">
        <v>4</v>
      </c>
      <c r="T8" s="5"/>
      <c r="U8" s="3">
        <f t="shared" si="1"/>
        <v>0</v>
      </c>
      <c r="V8" s="5"/>
      <c r="W8" s="6"/>
      <c r="X8" s="5"/>
      <c r="Y8" s="6"/>
      <c r="Z8" s="5"/>
      <c r="AA8" s="6"/>
      <c r="AB8" s="5"/>
      <c r="AC8" s="6"/>
      <c r="AD8" s="5"/>
      <c r="AE8" s="6"/>
      <c r="AF8" s="5"/>
      <c r="AG8" s="6"/>
    </row>
    <row r="9" spans="2:33" x14ac:dyDescent="0.25">
      <c r="B9" s="2">
        <v>5</v>
      </c>
      <c r="C9" s="5"/>
      <c r="D9" s="3">
        <f t="shared" si="0"/>
        <v>0</v>
      </c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S9" s="2">
        <v>5</v>
      </c>
      <c r="T9" s="5"/>
      <c r="U9" s="3">
        <f t="shared" si="1"/>
        <v>0</v>
      </c>
      <c r="V9" s="5"/>
      <c r="W9" s="6"/>
      <c r="X9" s="5"/>
      <c r="Y9" s="6"/>
      <c r="Z9" s="5"/>
      <c r="AA9" s="6"/>
      <c r="AB9" s="5"/>
      <c r="AC9" s="6"/>
      <c r="AD9" s="5"/>
      <c r="AE9" s="6"/>
      <c r="AF9" s="5"/>
      <c r="AG9" s="6"/>
    </row>
    <row r="10" spans="2:33" x14ac:dyDescent="0.25">
      <c r="B10" s="2">
        <v>6</v>
      </c>
      <c r="C10" s="5"/>
      <c r="D10" s="3">
        <f t="shared" si="0"/>
        <v>0</v>
      </c>
      <c r="E10" s="5"/>
      <c r="F10" s="6"/>
      <c r="G10" s="5"/>
      <c r="H10" s="6"/>
      <c r="I10" s="5"/>
      <c r="J10" s="6"/>
      <c r="K10" s="5"/>
      <c r="L10" s="6"/>
      <c r="M10" s="5"/>
      <c r="N10" s="6"/>
      <c r="O10" s="5"/>
      <c r="P10" s="6"/>
      <c r="S10" s="2">
        <v>6</v>
      </c>
      <c r="T10" s="5"/>
      <c r="U10" s="3">
        <f t="shared" si="1"/>
        <v>0</v>
      </c>
      <c r="V10" s="5"/>
      <c r="W10" s="6"/>
      <c r="X10" s="5"/>
      <c r="Y10" s="6"/>
      <c r="Z10" s="5"/>
      <c r="AA10" s="6"/>
      <c r="AB10" s="5"/>
      <c r="AC10" s="6"/>
      <c r="AD10" s="5"/>
      <c r="AE10" s="6"/>
      <c r="AF10" s="5"/>
      <c r="AG10" s="6"/>
    </row>
    <row r="11" spans="2:33" x14ac:dyDescent="0.25">
      <c r="B11" s="2">
        <v>7</v>
      </c>
      <c r="C11" s="5"/>
      <c r="D11" s="3">
        <f t="shared" si="0"/>
        <v>0</v>
      </c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S11" s="2">
        <v>7</v>
      </c>
      <c r="T11" s="5"/>
      <c r="U11" s="3">
        <f t="shared" si="1"/>
        <v>0</v>
      </c>
      <c r="V11" s="5"/>
      <c r="W11" s="6"/>
      <c r="X11" s="5"/>
      <c r="Y11" s="6"/>
      <c r="Z11" s="5"/>
      <c r="AA11" s="6"/>
      <c r="AB11" s="5"/>
      <c r="AC11" s="6"/>
      <c r="AD11" s="5"/>
      <c r="AE11" s="6"/>
      <c r="AF11" s="5"/>
      <c r="AG11" s="6"/>
    </row>
    <row r="12" spans="2:33" x14ac:dyDescent="0.25">
      <c r="B12" s="2">
        <v>8</v>
      </c>
      <c r="C12" s="5"/>
      <c r="D12" s="3">
        <f t="shared" si="0"/>
        <v>0</v>
      </c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S12" s="2">
        <v>8</v>
      </c>
      <c r="T12" s="5"/>
      <c r="U12" s="3">
        <f t="shared" si="1"/>
        <v>0</v>
      </c>
      <c r="V12" s="5"/>
      <c r="W12" s="6"/>
      <c r="X12" s="5"/>
      <c r="Y12" s="6"/>
      <c r="Z12" s="5"/>
      <c r="AA12" s="6"/>
      <c r="AB12" s="5"/>
      <c r="AC12" s="6"/>
      <c r="AD12" s="5"/>
      <c r="AE12" s="6"/>
      <c r="AF12" s="5"/>
      <c r="AG12" s="6"/>
    </row>
    <row r="13" spans="2:33" x14ac:dyDescent="0.25">
      <c r="B13" s="2">
        <v>9</v>
      </c>
      <c r="C13" s="5"/>
      <c r="D13" s="3">
        <f t="shared" si="0"/>
        <v>0</v>
      </c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S13" s="2">
        <v>9</v>
      </c>
      <c r="T13" s="5"/>
      <c r="U13" s="3">
        <f t="shared" si="1"/>
        <v>0</v>
      </c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</row>
    <row r="14" spans="2:33" x14ac:dyDescent="0.25">
      <c r="B14" s="2">
        <v>10</v>
      </c>
      <c r="C14" s="5"/>
      <c r="D14" s="3">
        <f t="shared" si="0"/>
        <v>0</v>
      </c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S14" s="2">
        <v>10</v>
      </c>
      <c r="T14" s="5"/>
      <c r="U14" s="3">
        <f t="shared" si="1"/>
        <v>0</v>
      </c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</row>
    <row r="15" spans="2:33" x14ac:dyDescent="0.25">
      <c r="B15" s="2">
        <v>11</v>
      </c>
      <c r="C15" s="5"/>
      <c r="D15" s="3">
        <f t="shared" si="0"/>
        <v>0</v>
      </c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S15" s="2">
        <v>11</v>
      </c>
      <c r="T15" s="5"/>
      <c r="U15" s="3">
        <f t="shared" si="1"/>
        <v>0</v>
      </c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</row>
    <row r="16" spans="2:33" x14ac:dyDescent="0.25">
      <c r="B16" s="2">
        <v>12</v>
      </c>
      <c r="C16" s="5"/>
      <c r="D16" s="3">
        <f t="shared" si="0"/>
        <v>0</v>
      </c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S16" s="2">
        <v>12</v>
      </c>
      <c r="T16" s="5"/>
      <c r="U16" s="3">
        <f t="shared" si="1"/>
        <v>0</v>
      </c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</row>
    <row r="17" spans="2:33" x14ac:dyDescent="0.25">
      <c r="B17" s="2">
        <v>13</v>
      </c>
      <c r="C17" s="5"/>
      <c r="D17" s="3">
        <f t="shared" si="0"/>
        <v>0</v>
      </c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S17" s="2">
        <v>13</v>
      </c>
      <c r="T17" s="5"/>
      <c r="U17" s="3">
        <f t="shared" si="1"/>
        <v>0</v>
      </c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</row>
    <row r="18" spans="2:33" x14ac:dyDescent="0.25">
      <c r="B18" s="2">
        <v>14</v>
      </c>
      <c r="C18" s="5"/>
      <c r="D18" s="3">
        <f t="shared" si="0"/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S18" s="2">
        <v>14</v>
      </c>
      <c r="T18" s="5"/>
      <c r="U18" s="3">
        <f t="shared" si="1"/>
        <v>0</v>
      </c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</row>
    <row r="19" spans="2:33" x14ac:dyDescent="0.25">
      <c r="B19" s="2">
        <v>15</v>
      </c>
      <c r="C19" s="5"/>
      <c r="D19" s="3">
        <f t="shared" si="0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S19" s="2">
        <v>15</v>
      </c>
      <c r="T19" s="5"/>
      <c r="U19" s="3">
        <f t="shared" si="1"/>
        <v>0</v>
      </c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</row>
    <row r="20" spans="2:33" x14ac:dyDescent="0.25">
      <c r="B20" s="2">
        <v>16</v>
      </c>
      <c r="C20" s="5"/>
      <c r="D20" s="3">
        <f t="shared" si="0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S20" s="2">
        <v>16</v>
      </c>
      <c r="T20" s="5"/>
      <c r="U20" s="3">
        <f t="shared" si="1"/>
        <v>0</v>
      </c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</row>
    <row r="21" spans="2:33" x14ac:dyDescent="0.25">
      <c r="B21" s="2">
        <v>17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S21" s="2">
        <v>17</v>
      </c>
      <c r="T21" s="5"/>
      <c r="U21" s="3">
        <f t="shared" si="1"/>
        <v>0</v>
      </c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</row>
    <row r="22" spans="2:33" x14ac:dyDescent="0.25">
      <c r="B22" s="2">
        <v>18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S22" s="2">
        <v>18</v>
      </c>
      <c r="T22" s="5"/>
      <c r="U22" s="3">
        <f t="shared" si="1"/>
        <v>0</v>
      </c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</row>
    <row r="23" spans="2:33" x14ac:dyDescent="0.25">
      <c r="B23" s="2">
        <v>19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S23" s="2">
        <v>19</v>
      </c>
      <c r="T23" s="5"/>
      <c r="U23" s="3">
        <f t="shared" si="1"/>
        <v>0</v>
      </c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</row>
    <row r="24" spans="2:33" x14ac:dyDescent="0.25">
      <c r="B24" s="2">
        <v>20</v>
      </c>
      <c r="C24" s="5"/>
      <c r="D24" s="3">
        <f t="shared" si="0"/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S24" s="2">
        <v>20</v>
      </c>
      <c r="T24" s="5"/>
      <c r="U24" s="3">
        <f t="shared" si="1"/>
        <v>0</v>
      </c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</row>
  </sheetData>
  <mergeCells count="14">
    <mergeCell ref="S2:AG2"/>
    <mergeCell ref="V3:W3"/>
    <mergeCell ref="X3:Y3"/>
    <mergeCell ref="Z3:AA3"/>
    <mergeCell ref="AB3:AC3"/>
    <mergeCell ref="AD3:AE3"/>
    <mergeCell ref="AF3:AG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31C3-BF7C-4791-9F53-CB4D60E6F513}">
  <dimension ref="B2:AM24"/>
  <sheetViews>
    <sheetView topLeftCell="B1" zoomScale="76" workbookViewId="0">
      <selection activeCell="O15" sqref="O15"/>
    </sheetView>
  </sheetViews>
  <sheetFormatPr defaultRowHeight="15" x14ac:dyDescent="0.25"/>
  <cols>
    <col min="3" max="3" width="26.85546875" bestFit="1" customWidth="1"/>
    <col min="4" max="4" width="13.85546875" bestFit="1" customWidth="1"/>
    <col min="26" max="26" width="14.5703125" bestFit="1" customWidth="1"/>
    <col min="27" max="27" width="13.85546875" bestFit="1" customWidth="1"/>
  </cols>
  <sheetData>
    <row r="2" spans="2:39" ht="28.5" x14ac:dyDescent="0.45">
      <c r="B2" s="24" t="s">
        <v>64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3"/>
      <c r="V2" s="13"/>
      <c r="Y2" s="15" t="s">
        <v>65</v>
      </c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7"/>
    </row>
    <row r="3" spans="2:39" ht="78" x14ac:dyDescent="0.25">
      <c r="B3" s="1" t="s">
        <v>0</v>
      </c>
      <c r="C3" s="7" t="s">
        <v>1</v>
      </c>
      <c r="D3" s="3" t="s">
        <v>2</v>
      </c>
      <c r="E3" s="18" t="s">
        <v>109</v>
      </c>
      <c r="F3" s="18"/>
      <c r="G3" s="18" t="s">
        <v>80</v>
      </c>
      <c r="H3" s="18"/>
      <c r="I3" s="18" t="s">
        <v>81</v>
      </c>
      <c r="J3" s="18"/>
      <c r="K3" s="18" t="s">
        <v>121</v>
      </c>
      <c r="L3" s="18"/>
      <c r="M3" s="18" t="s">
        <v>120</v>
      </c>
      <c r="N3" s="18"/>
      <c r="O3" s="19" t="s">
        <v>92</v>
      </c>
      <c r="P3" s="20"/>
      <c r="Q3" s="19" t="s">
        <v>100</v>
      </c>
      <c r="R3" s="20"/>
      <c r="S3" s="19" t="s">
        <v>103</v>
      </c>
      <c r="T3" s="20"/>
      <c r="U3" s="19" t="s">
        <v>115</v>
      </c>
      <c r="V3" s="20"/>
      <c r="Y3" s="1" t="s">
        <v>0</v>
      </c>
      <c r="Z3" s="7" t="s">
        <v>1</v>
      </c>
      <c r="AA3" s="3" t="s">
        <v>2</v>
      </c>
      <c r="AB3" s="18" t="s">
        <v>109</v>
      </c>
      <c r="AC3" s="18"/>
      <c r="AD3" s="18" t="s">
        <v>83</v>
      </c>
      <c r="AE3" s="18"/>
      <c r="AF3" s="19"/>
      <c r="AG3" s="20"/>
      <c r="AH3" s="23"/>
      <c r="AI3" s="23"/>
      <c r="AJ3" s="23"/>
      <c r="AK3" s="23"/>
      <c r="AL3" s="21"/>
      <c r="AM3" s="22"/>
    </row>
    <row r="4" spans="2:39" x14ac:dyDescent="0.25">
      <c r="B4" s="7"/>
      <c r="C4" s="7" t="s">
        <v>4</v>
      </c>
      <c r="D4" s="3" t="s">
        <v>5</v>
      </c>
      <c r="E4" s="7" t="s">
        <v>6</v>
      </c>
      <c r="F4" s="4" t="s">
        <v>7</v>
      </c>
      <c r="G4" s="7" t="s">
        <v>6</v>
      </c>
      <c r="H4" s="4" t="s">
        <v>7</v>
      </c>
      <c r="I4" s="7" t="s">
        <v>6</v>
      </c>
      <c r="J4" s="4" t="s">
        <v>7</v>
      </c>
      <c r="K4" s="7" t="s">
        <v>6</v>
      </c>
      <c r="L4" s="4" t="s">
        <v>7</v>
      </c>
      <c r="M4" s="7" t="s">
        <v>6</v>
      </c>
      <c r="N4" s="4" t="s">
        <v>7</v>
      </c>
      <c r="O4" s="7" t="s">
        <v>6</v>
      </c>
      <c r="P4" s="4" t="s">
        <v>7</v>
      </c>
      <c r="Q4" s="10" t="s">
        <v>6</v>
      </c>
      <c r="R4" s="4" t="s">
        <v>7</v>
      </c>
      <c r="S4" s="10" t="s">
        <v>6</v>
      </c>
      <c r="T4" s="4" t="s">
        <v>7</v>
      </c>
      <c r="U4" s="12" t="s">
        <v>6</v>
      </c>
      <c r="V4" s="4" t="s">
        <v>7</v>
      </c>
      <c r="Y4" s="7"/>
      <c r="Z4" s="7" t="s">
        <v>4</v>
      </c>
      <c r="AA4" s="3" t="s">
        <v>5</v>
      </c>
      <c r="AB4" s="7" t="s">
        <v>6</v>
      </c>
      <c r="AC4" s="4" t="s">
        <v>7</v>
      </c>
      <c r="AD4" s="7" t="s">
        <v>6</v>
      </c>
      <c r="AE4" s="4" t="s">
        <v>7</v>
      </c>
      <c r="AF4" s="7" t="s">
        <v>6</v>
      </c>
      <c r="AG4" s="4" t="s">
        <v>7</v>
      </c>
      <c r="AH4" s="7" t="s">
        <v>6</v>
      </c>
      <c r="AI4" s="4" t="s">
        <v>7</v>
      </c>
      <c r="AJ4" s="7" t="s">
        <v>6</v>
      </c>
      <c r="AK4" s="4" t="s">
        <v>7</v>
      </c>
      <c r="AL4" s="7" t="s">
        <v>6</v>
      </c>
      <c r="AM4" s="4" t="s">
        <v>7</v>
      </c>
    </row>
    <row r="5" spans="2:39" x14ac:dyDescent="0.25">
      <c r="B5" s="7">
        <v>1</v>
      </c>
      <c r="C5" s="5" t="s">
        <v>45</v>
      </c>
      <c r="D5" s="3">
        <f>F5+H5+J5+L5+N5+P5+R5+T5+V5</f>
        <v>1014.0248158257729</v>
      </c>
      <c r="E5" s="5">
        <v>1</v>
      </c>
      <c r="F5" s="6">
        <f>(((6-E5+1)/6)*150)</f>
        <v>150</v>
      </c>
      <c r="G5" s="5">
        <v>3</v>
      </c>
      <c r="H5" s="6">
        <f>(((19-G5+1)/19)*100)</f>
        <v>89.473684210526315</v>
      </c>
      <c r="I5" s="5">
        <v>1</v>
      </c>
      <c r="J5" s="6">
        <f>(((13-I5+1)/13)*100)</f>
        <v>100</v>
      </c>
      <c r="K5" s="5">
        <v>1</v>
      </c>
      <c r="L5" s="6">
        <f>(((20-K5+1)/20)*150)</f>
        <v>150</v>
      </c>
      <c r="M5" s="5">
        <v>2</v>
      </c>
      <c r="N5" s="6">
        <f>(((17-M5+1)/17)*100)</f>
        <v>94.117647058823522</v>
      </c>
      <c r="O5" s="5">
        <v>3</v>
      </c>
      <c r="P5" s="6">
        <f>(((21-O5+1)/21)*100)</f>
        <v>90.476190476190482</v>
      </c>
      <c r="Q5" s="5">
        <v>14</v>
      </c>
      <c r="R5" s="6">
        <f>(((29-Q5+1)/29)*300)</f>
        <v>165.51724137931035</v>
      </c>
      <c r="S5" s="5">
        <v>8</v>
      </c>
      <c r="T5" s="6">
        <f>(((33-S5+1)/33)*100)</f>
        <v>78.787878787878782</v>
      </c>
      <c r="U5" s="5">
        <v>2</v>
      </c>
      <c r="V5" s="6">
        <f>(((23-U5+1)/23)*100)</f>
        <v>95.652173913043484</v>
      </c>
      <c r="Y5" s="7">
        <v>1</v>
      </c>
      <c r="Z5" s="5" t="s">
        <v>51</v>
      </c>
      <c r="AA5" s="3">
        <f t="shared" ref="AA5:AA24" si="0">AC5+AE5+AG5+AI5+AK5+AM5</f>
        <v>191.66666666666666</v>
      </c>
      <c r="AB5" s="5">
        <v>2</v>
      </c>
      <c r="AC5" s="6">
        <f>(((6-AB5+1)/6)*150)</f>
        <v>125</v>
      </c>
      <c r="AD5" s="5">
        <v>6</v>
      </c>
      <c r="AE5" s="6">
        <f>(((9-AD5+1)/9)*150)</f>
        <v>66.666666666666657</v>
      </c>
      <c r="AF5" s="5"/>
      <c r="AG5" s="6"/>
      <c r="AH5" s="5"/>
      <c r="AI5" s="6"/>
      <c r="AJ5" s="5"/>
      <c r="AK5" s="6"/>
      <c r="AL5" s="5"/>
      <c r="AM5" s="6"/>
    </row>
    <row r="6" spans="2:39" x14ac:dyDescent="0.25">
      <c r="B6" s="7">
        <v>2</v>
      </c>
      <c r="C6" s="5" t="s">
        <v>53</v>
      </c>
      <c r="D6" s="3">
        <f>F6+H6+J6+L6+N6+P6+R6+T6+V6</f>
        <v>542.6806636896755</v>
      </c>
      <c r="E6" s="5">
        <v>3</v>
      </c>
      <c r="F6" s="6">
        <f>(((6-E6+1)/6)*150)</f>
        <v>100</v>
      </c>
      <c r="G6" s="5">
        <v>8</v>
      </c>
      <c r="H6" s="6">
        <f>(((19-G6+1)/19)*100)</f>
        <v>63.157894736842103</v>
      </c>
      <c r="I6" s="5">
        <v>5</v>
      </c>
      <c r="J6" s="6">
        <f>(((13-I6+1)/13)*100)</f>
        <v>69.230769230769226</v>
      </c>
      <c r="K6" s="5">
        <v>8</v>
      </c>
      <c r="L6" s="6">
        <f>(((20-K6+1)/20)*150)</f>
        <v>97.5</v>
      </c>
      <c r="M6" s="5">
        <v>8</v>
      </c>
      <c r="N6" s="6">
        <f>(((17-M6+1)/17)*100)</f>
        <v>58.82352941176471</v>
      </c>
      <c r="O6" s="5" t="s">
        <v>79</v>
      </c>
      <c r="P6" s="6"/>
      <c r="Q6" s="5">
        <v>23</v>
      </c>
      <c r="R6" s="6">
        <f>(((29-Q6+1)/29)*300)</f>
        <v>72.413793103448285</v>
      </c>
      <c r="S6" s="5">
        <v>20</v>
      </c>
      <c r="T6" s="6">
        <f>(((33-S6+1)/33)*100)</f>
        <v>42.424242424242422</v>
      </c>
      <c r="U6" s="5">
        <v>15</v>
      </c>
      <c r="V6" s="6">
        <f>(((23-U6+1)/23)*100)</f>
        <v>39.130434782608695</v>
      </c>
      <c r="Y6" s="7">
        <v>2</v>
      </c>
      <c r="Z6" s="5" t="s">
        <v>50</v>
      </c>
      <c r="AA6" s="3">
        <f t="shared" si="0"/>
        <v>150</v>
      </c>
      <c r="AB6" s="5">
        <v>3</v>
      </c>
      <c r="AC6" s="6">
        <f>(((6-AB6+1)/6)*150)</f>
        <v>100</v>
      </c>
      <c r="AD6" s="5">
        <v>7</v>
      </c>
      <c r="AE6" s="6">
        <f>(((9-AD6+1)/9)*150)</f>
        <v>50</v>
      </c>
      <c r="AF6" s="5"/>
      <c r="AG6" s="6"/>
      <c r="AH6" s="5"/>
      <c r="AI6" s="6"/>
      <c r="AJ6" s="5"/>
      <c r="AK6" s="6"/>
      <c r="AL6" s="5"/>
      <c r="AM6" s="6"/>
    </row>
    <row r="7" spans="2:39" x14ac:dyDescent="0.25">
      <c r="B7" s="7">
        <v>3</v>
      </c>
      <c r="C7" s="5" t="s">
        <v>43</v>
      </c>
      <c r="D7" s="3">
        <f>F7+H7+J7+L7+N7+P7+R7+T7+V7</f>
        <v>125</v>
      </c>
      <c r="E7" s="5">
        <v>2</v>
      </c>
      <c r="F7" s="6">
        <f>(((6-E7+1)/6)*150)</f>
        <v>125</v>
      </c>
      <c r="G7" s="5" t="s">
        <v>79</v>
      </c>
      <c r="H7" s="6"/>
      <c r="I7" s="5" t="s">
        <v>79</v>
      </c>
      <c r="J7" s="6"/>
      <c r="K7" s="5" t="s">
        <v>79</v>
      </c>
      <c r="L7" s="6"/>
      <c r="M7" s="5" t="s">
        <v>79</v>
      </c>
      <c r="N7" s="6"/>
      <c r="O7" s="5" t="s">
        <v>79</v>
      </c>
      <c r="P7" s="6"/>
      <c r="Q7" s="5" t="s">
        <v>79</v>
      </c>
      <c r="R7" s="6"/>
      <c r="S7" s="5" t="s">
        <v>79</v>
      </c>
      <c r="T7" s="6"/>
      <c r="U7" s="5" t="s">
        <v>79</v>
      </c>
      <c r="V7" s="6"/>
      <c r="Y7" s="7">
        <v>3</v>
      </c>
      <c r="Z7" s="5" t="s">
        <v>37</v>
      </c>
      <c r="AA7" s="3">
        <f t="shared" si="0"/>
        <v>150</v>
      </c>
      <c r="AB7" s="5">
        <v>1</v>
      </c>
      <c r="AC7" s="6">
        <f>(((6-AB7+1)/6)*150)</f>
        <v>150</v>
      </c>
      <c r="AD7" s="5"/>
      <c r="AE7" s="6"/>
      <c r="AF7" s="5"/>
      <c r="AG7" s="6"/>
      <c r="AH7" s="5"/>
      <c r="AI7" s="6"/>
      <c r="AJ7" s="5"/>
      <c r="AK7" s="6"/>
      <c r="AL7" s="5"/>
      <c r="AM7" s="6"/>
    </row>
    <row r="8" spans="2:39" x14ac:dyDescent="0.25">
      <c r="B8" s="7">
        <v>4</v>
      </c>
      <c r="C8" s="5" t="s">
        <v>74</v>
      </c>
      <c r="D8" s="3">
        <f>F8+H8+J8+L8+N8+P8+R8+T8+V8</f>
        <v>100</v>
      </c>
      <c r="E8" s="5">
        <v>3</v>
      </c>
      <c r="F8" s="6">
        <f>(((6-E8+1)/6)*150)</f>
        <v>100</v>
      </c>
      <c r="G8" s="5" t="s">
        <v>79</v>
      </c>
      <c r="H8" s="6"/>
      <c r="I8" s="5" t="s">
        <v>79</v>
      </c>
      <c r="J8" s="6"/>
      <c r="K8" s="5" t="s">
        <v>79</v>
      </c>
      <c r="L8" s="6"/>
      <c r="M8" s="5" t="s">
        <v>79</v>
      </c>
      <c r="N8" s="6"/>
      <c r="O8" s="5" t="s">
        <v>79</v>
      </c>
      <c r="P8" s="6"/>
      <c r="Q8" s="5" t="s">
        <v>79</v>
      </c>
      <c r="R8" s="6"/>
      <c r="S8" s="5" t="s">
        <v>79</v>
      </c>
      <c r="T8" s="6"/>
      <c r="U8" s="5" t="s">
        <v>79</v>
      </c>
      <c r="V8" s="6"/>
      <c r="Y8" s="7">
        <v>4</v>
      </c>
      <c r="Z8" s="5" t="s">
        <v>112</v>
      </c>
      <c r="AA8" s="3">
        <f t="shared" si="0"/>
        <v>100</v>
      </c>
      <c r="AB8" s="5">
        <v>3</v>
      </c>
      <c r="AC8" s="6">
        <f>(((6-AB8+1)/6)*150)</f>
        <v>100</v>
      </c>
      <c r="AD8" s="5"/>
      <c r="AE8" s="6"/>
      <c r="AF8" s="5"/>
      <c r="AG8" s="6"/>
      <c r="AH8" s="5"/>
      <c r="AI8" s="6"/>
      <c r="AJ8" s="5"/>
      <c r="AK8" s="6"/>
      <c r="AL8" s="5"/>
      <c r="AM8" s="6"/>
    </row>
    <row r="9" spans="2:39" x14ac:dyDescent="0.25">
      <c r="B9" s="7">
        <v>5</v>
      </c>
      <c r="C9" s="5" t="s">
        <v>101</v>
      </c>
      <c r="D9" s="3">
        <f>F9+H9+J9+L9+N9+P9+R9+T9+V9</f>
        <v>62.068965517241381</v>
      </c>
      <c r="E9" s="5" t="s">
        <v>79</v>
      </c>
      <c r="F9" s="6"/>
      <c r="G9" s="5"/>
      <c r="H9" s="6"/>
      <c r="I9" s="5"/>
      <c r="J9" s="6"/>
      <c r="K9" s="5" t="s">
        <v>79</v>
      </c>
      <c r="L9" s="6"/>
      <c r="M9" s="5"/>
      <c r="N9" s="6"/>
      <c r="O9" s="5"/>
      <c r="P9" s="6"/>
      <c r="Q9" s="5">
        <v>24</v>
      </c>
      <c r="R9" s="6">
        <f>(((29-Q9+1)/29)*300)</f>
        <v>62.068965517241381</v>
      </c>
      <c r="S9" s="5" t="s">
        <v>79</v>
      </c>
      <c r="T9" s="6"/>
      <c r="U9" s="5" t="s">
        <v>79</v>
      </c>
      <c r="V9" s="6"/>
      <c r="Y9" s="7">
        <v>5</v>
      </c>
      <c r="Z9" s="5" t="s">
        <v>61</v>
      </c>
      <c r="AA9" s="3">
        <f t="shared" si="0"/>
        <v>50</v>
      </c>
      <c r="AB9" s="5">
        <v>5</v>
      </c>
      <c r="AC9" s="6">
        <f>(((6-AB9+1)/6)*150)</f>
        <v>50</v>
      </c>
      <c r="AD9" s="5"/>
      <c r="AE9" s="6"/>
      <c r="AF9" s="5"/>
      <c r="AG9" s="6"/>
      <c r="AH9" s="5"/>
      <c r="AI9" s="6"/>
      <c r="AJ9" s="5"/>
      <c r="AK9" s="6"/>
      <c r="AL9" s="5"/>
      <c r="AM9" s="6"/>
    </row>
    <row r="10" spans="2:39" x14ac:dyDescent="0.25">
      <c r="B10" s="7">
        <v>6</v>
      </c>
      <c r="C10" s="5" t="s">
        <v>87</v>
      </c>
      <c r="D10" s="3">
        <f>F10+H10+J10+L10+N10+P10+R10+T10+V10</f>
        <v>50</v>
      </c>
      <c r="E10" s="5">
        <v>5</v>
      </c>
      <c r="F10" s="6">
        <f>(((6-E10+1)/6)*150)</f>
        <v>50</v>
      </c>
      <c r="G10" s="5" t="s">
        <v>79</v>
      </c>
      <c r="H10" s="6"/>
      <c r="I10" s="5" t="s">
        <v>79</v>
      </c>
      <c r="J10" s="6"/>
      <c r="K10" s="5" t="s">
        <v>79</v>
      </c>
      <c r="L10" s="6"/>
      <c r="M10" s="5" t="s">
        <v>79</v>
      </c>
      <c r="N10" s="6"/>
      <c r="O10" s="5" t="s">
        <v>79</v>
      </c>
      <c r="P10" s="6"/>
      <c r="Q10" s="5" t="s">
        <v>79</v>
      </c>
      <c r="R10" s="6"/>
      <c r="S10" s="5" t="s">
        <v>79</v>
      </c>
      <c r="T10" s="6"/>
      <c r="U10" s="5" t="s">
        <v>79</v>
      </c>
      <c r="V10" s="6"/>
      <c r="Y10" s="7">
        <v>6</v>
      </c>
      <c r="Z10" s="5" t="s">
        <v>59</v>
      </c>
      <c r="AA10" s="3">
        <f t="shared" si="0"/>
        <v>33.333333333333329</v>
      </c>
      <c r="AB10" s="5" t="s">
        <v>79</v>
      </c>
      <c r="AC10" s="6"/>
      <c r="AD10" s="5">
        <v>8</v>
      </c>
      <c r="AE10" s="6">
        <f>(((9-AD10+1)/9)*150)</f>
        <v>33.333333333333329</v>
      </c>
      <c r="AF10" s="5"/>
      <c r="AG10" s="6"/>
      <c r="AH10" s="5"/>
      <c r="AI10" s="6"/>
      <c r="AJ10" s="5"/>
      <c r="AK10" s="6"/>
      <c r="AL10" s="5"/>
      <c r="AM10" s="6"/>
    </row>
    <row r="11" spans="2:39" x14ac:dyDescent="0.25">
      <c r="B11" s="7">
        <v>7</v>
      </c>
      <c r="C11" s="5" t="s">
        <v>122</v>
      </c>
      <c r="D11" s="3">
        <f>F11+H11+J11+L11+N11+P11+R11+T11+V11</f>
        <v>37.5</v>
      </c>
      <c r="E11" s="5"/>
      <c r="F11" s="6"/>
      <c r="G11" s="5"/>
      <c r="H11" s="6"/>
      <c r="I11" s="5"/>
      <c r="J11" s="6"/>
      <c r="K11" s="5">
        <v>16</v>
      </c>
      <c r="L11" s="6">
        <f>(((20-K11+1)/20)*150)</f>
        <v>37.5</v>
      </c>
      <c r="M11" s="5"/>
      <c r="N11" s="6"/>
      <c r="O11" s="5"/>
      <c r="P11" s="6"/>
      <c r="Q11" s="5"/>
      <c r="R11" s="6"/>
      <c r="S11" s="5"/>
      <c r="T11" s="6"/>
      <c r="U11" s="5"/>
      <c r="V11" s="6"/>
      <c r="Y11" s="7">
        <v>7</v>
      </c>
      <c r="Z11" s="5" t="s">
        <v>113</v>
      </c>
      <c r="AA11" s="3">
        <f t="shared" si="0"/>
        <v>25</v>
      </c>
      <c r="AB11" s="5">
        <v>6</v>
      </c>
      <c r="AC11" s="6">
        <f>(((6-AB11+1)/6)*150)</f>
        <v>25</v>
      </c>
      <c r="AD11" s="5"/>
      <c r="AE11" s="6"/>
      <c r="AF11" s="5"/>
      <c r="AG11" s="6"/>
      <c r="AH11" s="5"/>
      <c r="AI11" s="6"/>
      <c r="AJ11" s="5"/>
      <c r="AK11" s="6"/>
      <c r="AL11" s="5"/>
      <c r="AM11" s="6"/>
    </row>
    <row r="12" spans="2:39" x14ac:dyDescent="0.25">
      <c r="B12" s="7">
        <v>8</v>
      </c>
      <c r="C12" s="5" t="s">
        <v>77</v>
      </c>
      <c r="D12" s="3">
        <f>F12+H12+J12+L12+N12+P12+R12+T12+V12</f>
        <v>25</v>
      </c>
      <c r="E12" s="5">
        <v>6</v>
      </c>
      <c r="F12" s="6">
        <f>(((6-E12+1)/6)*150)</f>
        <v>25</v>
      </c>
      <c r="G12" s="5" t="s">
        <v>79</v>
      </c>
      <c r="H12" s="6"/>
      <c r="I12" s="5" t="s">
        <v>79</v>
      </c>
      <c r="J12" s="6"/>
      <c r="K12" s="5" t="s">
        <v>79</v>
      </c>
      <c r="L12" s="6"/>
      <c r="M12" s="5" t="s">
        <v>79</v>
      </c>
      <c r="N12" s="6"/>
      <c r="O12" s="5" t="s">
        <v>79</v>
      </c>
      <c r="P12" s="6"/>
      <c r="Q12" s="5" t="s">
        <v>79</v>
      </c>
      <c r="R12" s="6"/>
      <c r="S12" s="5" t="s">
        <v>79</v>
      </c>
      <c r="T12" s="6"/>
      <c r="U12" s="5" t="s">
        <v>79</v>
      </c>
      <c r="V12" s="6"/>
      <c r="Y12" s="7">
        <v>8</v>
      </c>
      <c r="Z12" s="5" t="s">
        <v>27</v>
      </c>
      <c r="AA12" s="3">
        <f t="shared" si="0"/>
        <v>0</v>
      </c>
      <c r="AB12" s="5" t="s">
        <v>79</v>
      </c>
      <c r="AC12" s="6"/>
      <c r="AD12" s="5"/>
      <c r="AE12" s="6"/>
      <c r="AF12" s="5"/>
      <c r="AG12" s="6"/>
      <c r="AH12" s="5"/>
      <c r="AI12" s="6"/>
      <c r="AJ12" s="5"/>
      <c r="AK12" s="6"/>
      <c r="AL12" s="5"/>
      <c r="AM12" s="6"/>
    </row>
    <row r="13" spans="2:39" x14ac:dyDescent="0.25">
      <c r="B13" s="7">
        <v>9</v>
      </c>
      <c r="C13" s="5" t="s">
        <v>86</v>
      </c>
      <c r="D13" s="3">
        <f>F13+H13+J13+L13+N13+P13+R13+T13+V13</f>
        <v>0</v>
      </c>
      <c r="E13" s="5" t="s">
        <v>79</v>
      </c>
      <c r="F13" s="6"/>
      <c r="G13" s="5" t="s">
        <v>79</v>
      </c>
      <c r="H13" s="6"/>
      <c r="I13" s="5" t="s">
        <v>79</v>
      </c>
      <c r="J13" s="6"/>
      <c r="K13" s="5" t="s">
        <v>79</v>
      </c>
      <c r="L13" s="6"/>
      <c r="M13" s="5" t="s">
        <v>79</v>
      </c>
      <c r="N13" s="6"/>
      <c r="O13" s="5" t="s">
        <v>79</v>
      </c>
      <c r="P13" s="6"/>
      <c r="Q13" s="5" t="s">
        <v>79</v>
      </c>
      <c r="R13" s="6"/>
      <c r="S13" s="5" t="s">
        <v>79</v>
      </c>
      <c r="T13" s="6"/>
      <c r="U13" s="5" t="s">
        <v>79</v>
      </c>
      <c r="V13" s="6"/>
      <c r="Y13" s="7">
        <v>9</v>
      </c>
      <c r="Z13" s="5" t="s">
        <v>36</v>
      </c>
      <c r="AA13" s="3">
        <f t="shared" si="0"/>
        <v>0</v>
      </c>
      <c r="AB13" s="5" t="s">
        <v>79</v>
      </c>
      <c r="AC13" s="6"/>
      <c r="AD13" s="5"/>
      <c r="AE13" s="6"/>
      <c r="AF13" s="5"/>
      <c r="AG13" s="6"/>
      <c r="AH13" s="5"/>
      <c r="AI13" s="6"/>
      <c r="AJ13" s="5"/>
      <c r="AK13" s="6"/>
      <c r="AL13" s="5"/>
      <c r="AM13" s="6"/>
    </row>
    <row r="14" spans="2:39" x14ac:dyDescent="0.25">
      <c r="B14" s="7">
        <v>10</v>
      </c>
      <c r="C14" s="5" t="s">
        <v>88</v>
      </c>
      <c r="D14" s="3">
        <f>F14+H14+J14+L14+N14+P14+R14+T14+V14</f>
        <v>0</v>
      </c>
      <c r="E14" s="5" t="s">
        <v>79</v>
      </c>
      <c r="F14" s="6"/>
      <c r="G14" s="5" t="s">
        <v>79</v>
      </c>
      <c r="H14" s="6"/>
      <c r="I14" s="5" t="s">
        <v>79</v>
      </c>
      <c r="J14" s="6"/>
      <c r="K14" s="5" t="s">
        <v>79</v>
      </c>
      <c r="L14" s="6"/>
      <c r="M14" s="5" t="s">
        <v>79</v>
      </c>
      <c r="N14" s="6"/>
      <c r="O14" s="5" t="s">
        <v>79</v>
      </c>
      <c r="P14" s="6"/>
      <c r="Q14" s="5" t="s">
        <v>79</v>
      </c>
      <c r="R14" s="6"/>
      <c r="S14" s="5" t="s">
        <v>79</v>
      </c>
      <c r="T14" s="6"/>
      <c r="U14" s="5" t="s">
        <v>79</v>
      </c>
      <c r="V14" s="6"/>
      <c r="Y14" s="7">
        <v>10</v>
      </c>
      <c r="Z14" s="5" t="s">
        <v>39</v>
      </c>
      <c r="AA14" s="3">
        <f t="shared" si="0"/>
        <v>0</v>
      </c>
      <c r="AB14" s="5" t="s">
        <v>79</v>
      </c>
      <c r="AC14" s="6"/>
      <c r="AD14" s="5"/>
      <c r="AE14" s="6"/>
      <c r="AF14" s="5"/>
      <c r="AG14" s="6"/>
      <c r="AH14" s="5"/>
      <c r="AI14" s="6"/>
      <c r="AJ14" s="5"/>
      <c r="AK14" s="6"/>
      <c r="AL14" s="5"/>
      <c r="AM14" s="6"/>
    </row>
    <row r="15" spans="2:39" x14ac:dyDescent="0.25">
      <c r="B15" s="7">
        <v>11</v>
      </c>
      <c r="C15" s="5" t="s">
        <v>56</v>
      </c>
      <c r="D15" s="3">
        <f>F15+H15+J15+L15+N15+P15+R15+T15+V15</f>
        <v>0</v>
      </c>
      <c r="E15" s="5" t="s">
        <v>79</v>
      </c>
      <c r="F15" s="6"/>
      <c r="G15" s="5" t="s">
        <v>79</v>
      </c>
      <c r="H15" s="6"/>
      <c r="I15" s="5" t="s">
        <v>79</v>
      </c>
      <c r="J15" s="6"/>
      <c r="K15" s="5" t="s">
        <v>79</v>
      </c>
      <c r="L15" s="6"/>
      <c r="M15" s="5" t="s">
        <v>79</v>
      </c>
      <c r="N15" s="6"/>
      <c r="O15" s="5" t="s">
        <v>79</v>
      </c>
      <c r="P15" s="6"/>
      <c r="Q15" s="5" t="s">
        <v>79</v>
      </c>
      <c r="R15" s="6"/>
      <c r="S15" s="5" t="s">
        <v>79</v>
      </c>
      <c r="T15" s="6"/>
      <c r="U15" s="5" t="s">
        <v>79</v>
      </c>
      <c r="V15" s="6"/>
      <c r="Y15" s="7">
        <v>11</v>
      </c>
      <c r="Z15" s="5"/>
      <c r="AA15" s="3">
        <f t="shared" si="0"/>
        <v>0</v>
      </c>
      <c r="AB15" s="5"/>
      <c r="AC15" s="6"/>
      <c r="AD15" s="5"/>
      <c r="AE15" s="6"/>
      <c r="AF15" s="5"/>
      <c r="AG15" s="6"/>
      <c r="AH15" s="5"/>
      <c r="AI15" s="6"/>
      <c r="AJ15" s="5"/>
      <c r="AK15" s="6"/>
      <c r="AL15" s="5"/>
      <c r="AM15" s="6"/>
    </row>
    <row r="16" spans="2:39" x14ac:dyDescent="0.25">
      <c r="B16" s="7">
        <v>12</v>
      </c>
      <c r="C16" s="5" t="s">
        <v>55</v>
      </c>
      <c r="D16" s="3">
        <f>F16+H16+J16+L16+N16+P16+R16+T16+V16</f>
        <v>0</v>
      </c>
      <c r="E16" s="5" t="s">
        <v>79</v>
      </c>
      <c r="F16" s="6"/>
      <c r="G16" s="5" t="s">
        <v>79</v>
      </c>
      <c r="H16" s="6"/>
      <c r="I16" s="5" t="s">
        <v>79</v>
      </c>
      <c r="J16" s="6"/>
      <c r="K16" s="5" t="s">
        <v>79</v>
      </c>
      <c r="L16" s="6"/>
      <c r="M16" s="5" t="s">
        <v>79</v>
      </c>
      <c r="N16" s="6"/>
      <c r="O16" s="5" t="s">
        <v>79</v>
      </c>
      <c r="P16" s="6"/>
      <c r="Q16" s="5" t="s">
        <v>79</v>
      </c>
      <c r="R16" s="6"/>
      <c r="S16" s="5" t="s">
        <v>79</v>
      </c>
      <c r="T16" s="6"/>
      <c r="U16" s="5" t="s">
        <v>79</v>
      </c>
      <c r="V16" s="6"/>
      <c r="Y16" s="7">
        <v>12</v>
      </c>
      <c r="Z16" s="5"/>
      <c r="AA16" s="3">
        <f t="shared" si="0"/>
        <v>0</v>
      </c>
      <c r="AB16" s="5"/>
      <c r="AC16" s="6"/>
      <c r="AD16" s="5"/>
      <c r="AE16" s="6"/>
      <c r="AF16" s="5"/>
      <c r="AG16" s="6"/>
      <c r="AH16" s="5"/>
      <c r="AI16" s="6"/>
      <c r="AJ16" s="5"/>
      <c r="AK16" s="6"/>
      <c r="AL16" s="5"/>
      <c r="AM16" s="6"/>
    </row>
    <row r="17" spans="2:39" x14ac:dyDescent="0.25">
      <c r="B17" s="7">
        <v>13</v>
      </c>
      <c r="C17" s="5" t="s">
        <v>46</v>
      </c>
      <c r="D17" s="3">
        <f>F17+H17+J17+L17+N17+P17+R17+T17+V17</f>
        <v>0</v>
      </c>
      <c r="E17" s="5" t="s">
        <v>79</v>
      </c>
      <c r="F17" s="6"/>
      <c r="G17" s="5" t="s">
        <v>79</v>
      </c>
      <c r="H17" s="6"/>
      <c r="I17" s="5" t="s">
        <v>79</v>
      </c>
      <c r="J17" s="6"/>
      <c r="K17" s="5" t="s">
        <v>79</v>
      </c>
      <c r="L17" s="6"/>
      <c r="M17" s="5" t="s">
        <v>79</v>
      </c>
      <c r="N17" s="6"/>
      <c r="O17" s="5" t="s">
        <v>79</v>
      </c>
      <c r="P17" s="6"/>
      <c r="Q17" s="5" t="s">
        <v>79</v>
      </c>
      <c r="R17" s="6"/>
      <c r="S17" s="5" t="s">
        <v>79</v>
      </c>
      <c r="T17" s="6"/>
      <c r="U17" s="5" t="s">
        <v>79</v>
      </c>
      <c r="V17" s="6"/>
      <c r="Y17" s="7">
        <v>13</v>
      </c>
      <c r="Z17" s="5"/>
      <c r="AA17" s="3">
        <f t="shared" si="0"/>
        <v>0</v>
      </c>
      <c r="AB17" s="5"/>
      <c r="AC17" s="6"/>
      <c r="AD17" s="5"/>
      <c r="AE17" s="6"/>
      <c r="AF17" s="5"/>
      <c r="AG17" s="6"/>
      <c r="AH17" s="5"/>
      <c r="AI17" s="6"/>
      <c r="AJ17" s="5"/>
      <c r="AK17" s="6"/>
      <c r="AL17" s="5"/>
      <c r="AM17" s="6"/>
    </row>
    <row r="18" spans="2:39" x14ac:dyDescent="0.25">
      <c r="B18" s="7">
        <v>14</v>
      </c>
      <c r="C18" s="5" t="s">
        <v>49</v>
      </c>
      <c r="D18" s="3">
        <f>F18+H18+J18+L18+N18+P18+R18+T18+V18</f>
        <v>0</v>
      </c>
      <c r="E18" s="5" t="s">
        <v>79</v>
      </c>
      <c r="F18" s="6"/>
      <c r="G18" s="5" t="s">
        <v>79</v>
      </c>
      <c r="H18" s="6"/>
      <c r="I18" s="5" t="s">
        <v>79</v>
      </c>
      <c r="J18" s="6"/>
      <c r="K18" s="5" t="s">
        <v>79</v>
      </c>
      <c r="L18" s="6"/>
      <c r="M18" s="5" t="s">
        <v>79</v>
      </c>
      <c r="N18" s="6"/>
      <c r="O18" s="5" t="s">
        <v>79</v>
      </c>
      <c r="P18" s="6"/>
      <c r="Q18" s="5" t="s">
        <v>79</v>
      </c>
      <c r="R18" s="6"/>
      <c r="S18" s="5" t="s">
        <v>79</v>
      </c>
      <c r="T18" s="6"/>
      <c r="U18" s="5" t="s">
        <v>79</v>
      </c>
      <c r="V18" s="6"/>
      <c r="Y18" s="7">
        <v>14</v>
      </c>
      <c r="Z18" s="5"/>
      <c r="AA18" s="3">
        <f t="shared" si="0"/>
        <v>0</v>
      </c>
      <c r="AB18" s="5"/>
      <c r="AC18" s="6"/>
      <c r="AD18" s="5"/>
      <c r="AE18" s="6"/>
      <c r="AF18" s="5"/>
      <c r="AG18" s="6"/>
      <c r="AH18" s="5"/>
      <c r="AI18" s="6"/>
      <c r="AJ18" s="5"/>
      <c r="AK18" s="6"/>
      <c r="AL18" s="5"/>
      <c r="AM18" s="6"/>
    </row>
    <row r="19" spans="2:39" x14ac:dyDescent="0.25">
      <c r="B19" s="7">
        <v>15</v>
      </c>
      <c r="C19" s="5" t="s">
        <v>75</v>
      </c>
      <c r="D19" s="3">
        <f>F19+H19+J19+L19+N19+P19+R19+T19+V19</f>
        <v>0</v>
      </c>
      <c r="E19" s="5" t="s">
        <v>79</v>
      </c>
      <c r="F19" s="6"/>
      <c r="G19" s="5" t="s">
        <v>79</v>
      </c>
      <c r="H19" s="6"/>
      <c r="I19" s="5" t="s">
        <v>79</v>
      </c>
      <c r="J19" s="6"/>
      <c r="K19" s="5" t="s">
        <v>79</v>
      </c>
      <c r="L19" s="6"/>
      <c r="M19" s="5" t="s">
        <v>79</v>
      </c>
      <c r="N19" s="6"/>
      <c r="O19" s="5" t="s">
        <v>79</v>
      </c>
      <c r="P19" s="6"/>
      <c r="Q19" s="5" t="s">
        <v>79</v>
      </c>
      <c r="R19" s="6"/>
      <c r="S19" s="5" t="s">
        <v>79</v>
      </c>
      <c r="T19" s="6"/>
      <c r="U19" s="5" t="s">
        <v>79</v>
      </c>
      <c r="V19" s="6"/>
      <c r="Y19" s="7">
        <v>15</v>
      </c>
      <c r="Z19" s="5"/>
      <c r="AA19" s="3">
        <f t="shared" si="0"/>
        <v>0</v>
      </c>
      <c r="AB19" s="5"/>
      <c r="AC19" s="6"/>
      <c r="AD19" s="5"/>
      <c r="AE19" s="6"/>
      <c r="AF19" s="5"/>
      <c r="AG19" s="6"/>
      <c r="AH19" s="5"/>
      <c r="AI19" s="6"/>
      <c r="AJ19" s="5"/>
      <c r="AK19" s="6"/>
      <c r="AL19" s="5"/>
      <c r="AM19" s="6"/>
    </row>
    <row r="20" spans="2:39" x14ac:dyDescent="0.25">
      <c r="B20" s="7">
        <v>16</v>
      </c>
      <c r="C20" s="5" t="s">
        <v>76</v>
      </c>
      <c r="D20" s="3">
        <f>F20+H20+J20+L20+N20+P20+R20+T20+V20</f>
        <v>0</v>
      </c>
      <c r="E20" s="5" t="s">
        <v>79</v>
      </c>
      <c r="F20" s="6"/>
      <c r="G20" s="5" t="s">
        <v>79</v>
      </c>
      <c r="H20" s="6"/>
      <c r="I20" s="5" t="s">
        <v>79</v>
      </c>
      <c r="J20" s="6"/>
      <c r="K20" s="5" t="s">
        <v>79</v>
      </c>
      <c r="L20" s="6"/>
      <c r="M20" s="5" t="s">
        <v>79</v>
      </c>
      <c r="N20" s="6"/>
      <c r="O20" s="5" t="s">
        <v>79</v>
      </c>
      <c r="P20" s="6"/>
      <c r="Q20" s="5" t="s">
        <v>79</v>
      </c>
      <c r="R20" s="6"/>
      <c r="S20" s="5" t="s">
        <v>79</v>
      </c>
      <c r="T20" s="6"/>
      <c r="U20" s="5" t="s">
        <v>79</v>
      </c>
      <c r="V20" s="6"/>
      <c r="Y20" s="7">
        <v>16</v>
      </c>
      <c r="Z20" s="5"/>
      <c r="AA20" s="3">
        <f t="shared" si="0"/>
        <v>0</v>
      </c>
      <c r="AB20" s="5"/>
      <c r="AC20" s="6"/>
      <c r="AD20" s="5"/>
      <c r="AE20" s="6"/>
      <c r="AF20" s="5"/>
      <c r="AG20" s="6"/>
      <c r="AH20" s="5"/>
      <c r="AI20" s="6"/>
      <c r="AJ20" s="5"/>
      <c r="AK20" s="6"/>
      <c r="AL20" s="5"/>
      <c r="AM20" s="6"/>
    </row>
    <row r="21" spans="2:39" x14ac:dyDescent="0.25">
      <c r="B21" s="7">
        <v>17</v>
      </c>
      <c r="C21" s="5"/>
      <c r="D21" s="3">
        <f>F21+H21+J21+L21+N21+P21+R21+T21+V21</f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Y21" s="7">
        <v>17</v>
      </c>
      <c r="Z21" s="5"/>
      <c r="AA21" s="3">
        <f t="shared" si="0"/>
        <v>0</v>
      </c>
      <c r="AB21" s="5"/>
      <c r="AC21" s="6"/>
      <c r="AD21" s="5"/>
      <c r="AE21" s="6"/>
      <c r="AF21" s="5"/>
      <c r="AG21" s="6"/>
      <c r="AH21" s="5"/>
      <c r="AI21" s="6"/>
      <c r="AJ21" s="5"/>
      <c r="AK21" s="6"/>
      <c r="AL21" s="5"/>
      <c r="AM21" s="6"/>
    </row>
    <row r="22" spans="2:39" x14ac:dyDescent="0.25">
      <c r="B22" s="7">
        <v>18</v>
      </c>
      <c r="C22" s="5"/>
      <c r="D22" s="3">
        <f>F22+H22+J22+L22+N22+P22+R22+T22+V22</f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Y22" s="7">
        <v>18</v>
      </c>
      <c r="Z22" s="5"/>
      <c r="AA22" s="3">
        <f t="shared" si="0"/>
        <v>0</v>
      </c>
      <c r="AB22" s="5"/>
      <c r="AC22" s="6"/>
      <c r="AD22" s="5"/>
      <c r="AE22" s="6"/>
      <c r="AF22" s="5"/>
      <c r="AG22" s="6"/>
      <c r="AH22" s="5"/>
      <c r="AI22" s="6"/>
      <c r="AJ22" s="5"/>
      <c r="AK22" s="6"/>
      <c r="AL22" s="5"/>
      <c r="AM22" s="6"/>
    </row>
    <row r="23" spans="2:39" x14ac:dyDescent="0.25">
      <c r="B23" s="7">
        <v>19</v>
      </c>
      <c r="C23" s="5"/>
      <c r="D23" s="3">
        <f>F23+H23+J23+L23+N23+P23+R23+T23+V23</f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Q23" s="5"/>
      <c r="R23" s="6"/>
      <c r="S23" s="5"/>
      <c r="T23" s="6"/>
      <c r="U23" s="5"/>
      <c r="V23" s="6"/>
      <c r="Y23" s="7">
        <v>19</v>
      </c>
      <c r="Z23" s="5"/>
      <c r="AA23" s="3">
        <f t="shared" si="0"/>
        <v>0</v>
      </c>
      <c r="AB23" s="5"/>
      <c r="AC23" s="6"/>
      <c r="AD23" s="5"/>
      <c r="AE23" s="6"/>
      <c r="AF23" s="5"/>
      <c r="AG23" s="6"/>
      <c r="AH23" s="5"/>
      <c r="AI23" s="6"/>
      <c r="AJ23" s="5"/>
      <c r="AK23" s="6"/>
      <c r="AL23" s="5"/>
      <c r="AM23" s="6"/>
    </row>
    <row r="24" spans="2:39" x14ac:dyDescent="0.25">
      <c r="B24" s="7">
        <v>20</v>
      </c>
      <c r="C24" s="5"/>
      <c r="D24" s="3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Y24" s="7">
        <v>20</v>
      </c>
      <c r="Z24" s="5"/>
      <c r="AA24" s="3">
        <f t="shared" si="0"/>
        <v>0</v>
      </c>
      <c r="AB24" s="5"/>
      <c r="AC24" s="6"/>
      <c r="AD24" s="5"/>
      <c r="AE24" s="6"/>
      <c r="AF24" s="5"/>
      <c r="AG24" s="6"/>
      <c r="AH24" s="5"/>
      <c r="AI24" s="6"/>
      <c r="AJ24" s="5"/>
      <c r="AK24" s="6"/>
      <c r="AL24" s="5"/>
      <c r="AM24" s="6"/>
    </row>
  </sheetData>
  <sortState xmlns:xlrd2="http://schemas.microsoft.com/office/spreadsheetml/2017/richdata2" ref="C5:V24">
    <sortCondition descending="1" ref="D5:D24"/>
  </sortState>
  <mergeCells count="17">
    <mergeCell ref="Y2:AM2"/>
    <mergeCell ref="AB3:AC3"/>
    <mergeCell ref="AD3:AE3"/>
    <mergeCell ref="AF3:AG3"/>
    <mergeCell ref="AH3:AI3"/>
    <mergeCell ref="AJ3:AK3"/>
    <mergeCell ref="AL3:AM3"/>
    <mergeCell ref="O3:P3"/>
    <mergeCell ref="U3:V3"/>
    <mergeCell ref="Q3:R3"/>
    <mergeCell ref="S3:T3"/>
    <mergeCell ref="B2:T2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9550-B778-41B4-9372-4BD4166010A5}">
  <dimension ref="B2:AG24"/>
  <sheetViews>
    <sheetView topLeftCell="B1" zoomScale="70" workbookViewId="0">
      <selection activeCell="E3" sqref="E3:F3"/>
    </sheetView>
  </sheetViews>
  <sheetFormatPr defaultRowHeight="15" x14ac:dyDescent="0.25"/>
  <cols>
    <col min="3" max="3" width="18.42578125" bestFit="1" customWidth="1"/>
    <col min="4" max="4" width="13.85546875" bestFit="1" customWidth="1"/>
    <col min="20" max="20" width="14.85546875" bestFit="1" customWidth="1"/>
  </cols>
  <sheetData>
    <row r="2" spans="2:33" ht="28.5" x14ac:dyDescent="0.45">
      <c r="B2" s="15" t="s">
        <v>62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S2" s="15" t="s">
        <v>63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2:33" ht="78" customHeight="1" x14ac:dyDescent="0.25">
      <c r="B3" s="1" t="s">
        <v>0</v>
      </c>
      <c r="C3" s="7" t="s">
        <v>1</v>
      </c>
      <c r="D3" s="3" t="s">
        <v>2</v>
      </c>
      <c r="E3" s="18" t="s">
        <v>109</v>
      </c>
      <c r="F3" s="18"/>
      <c r="G3" s="19" t="s">
        <v>83</v>
      </c>
      <c r="H3" s="20"/>
      <c r="I3" s="23"/>
      <c r="J3" s="23"/>
      <c r="K3" s="23"/>
      <c r="L3" s="23"/>
      <c r="M3" s="23"/>
      <c r="N3" s="23"/>
      <c r="O3" s="21"/>
      <c r="P3" s="22"/>
      <c r="S3" s="1" t="s">
        <v>0</v>
      </c>
      <c r="T3" s="7" t="s">
        <v>1</v>
      </c>
      <c r="U3" s="3" t="s">
        <v>2</v>
      </c>
      <c r="V3" s="23" t="s">
        <v>3</v>
      </c>
      <c r="W3" s="23"/>
      <c r="X3" s="18" t="s">
        <v>83</v>
      </c>
      <c r="Y3" s="18"/>
      <c r="Z3" s="23"/>
      <c r="AA3" s="23"/>
      <c r="AB3" s="23"/>
      <c r="AC3" s="23"/>
      <c r="AD3" s="23"/>
      <c r="AE3" s="23"/>
      <c r="AF3" s="21"/>
      <c r="AG3" s="22"/>
    </row>
    <row r="4" spans="2:33" x14ac:dyDescent="0.25">
      <c r="B4" s="7"/>
      <c r="C4" s="7" t="s">
        <v>4</v>
      </c>
      <c r="D4" s="3" t="s">
        <v>5</v>
      </c>
      <c r="E4" s="7" t="s">
        <v>6</v>
      </c>
      <c r="F4" s="4" t="s">
        <v>7</v>
      </c>
      <c r="G4" s="7" t="s">
        <v>6</v>
      </c>
      <c r="H4" s="4" t="s">
        <v>7</v>
      </c>
      <c r="I4" s="7" t="s">
        <v>6</v>
      </c>
      <c r="J4" s="4" t="s">
        <v>7</v>
      </c>
      <c r="K4" s="7" t="s">
        <v>6</v>
      </c>
      <c r="L4" s="4" t="s">
        <v>7</v>
      </c>
      <c r="M4" s="7" t="s">
        <v>6</v>
      </c>
      <c r="N4" s="4" t="s">
        <v>7</v>
      </c>
      <c r="O4" s="7" t="s">
        <v>6</v>
      </c>
      <c r="P4" s="4" t="s">
        <v>7</v>
      </c>
      <c r="S4" s="7"/>
      <c r="T4" s="7" t="s">
        <v>4</v>
      </c>
      <c r="U4" s="3" t="s">
        <v>5</v>
      </c>
      <c r="V4" s="7" t="s">
        <v>6</v>
      </c>
      <c r="W4" s="4" t="s">
        <v>7</v>
      </c>
      <c r="X4" s="7" t="s">
        <v>6</v>
      </c>
      <c r="Y4" s="4" t="s">
        <v>7</v>
      </c>
      <c r="Z4" s="7" t="s">
        <v>6</v>
      </c>
      <c r="AA4" s="4" t="s">
        <v>7</v>
      </c>
      <c r="AB4" s="7" t="s">
        <v>6</v>
      </c>
      <c r="AC4" s="4" t="s">
        <v>7</v>
      </c>
      <c r="AD4" s="7" t="s">
        <v>6</v>
      </c>
      <c r="AE4" s="4" t="s">
        <v>7</v>
      </c>
      <c r="AF4" s="7" t="s">
        <v>6</v>
      </c>
      <c r="AG4" s="4" t="s">
        <v>7</v>
      </c>
    </row>
    <row r="5" spans="2:33" x14ac:dyDescent="0.25">
      <c r="B5" s="7">
        <v>1</v>
      </c>
      <c r="C5" s="5" t="s">
        <v>58</v>
      </c>
      <c r="D5" s="3">
        <f t="shared" ref="D5:D24" si="0">F5+H5+J5+L5+N5+P5</f>
        <v>236.36363636363635</v>
      </c>
      <c r="E5" s="5">
        <v>2</v>
      </c>
      <c r="F5" s="6">
        <f>(((3-E5+1)/3)*150)</f>
        <v>100</v>
      </c>
      <c r="G5" s="5">
        <v>2</v>
      </c>
      <c r="H5" s="6">
        <f>(((11-G5+1)/11)*150)</f>
        <v>136.36363636363635</v>
      </c>
      <c r="I5" s="5"/>
      <c r="J5" s="6"/>
      <c r="K5" s="5"/>
      <c r="L5" s="6"/>
      <c r="M5" s="5"/>
      <c r="N5" s="6"/>
      <c r="O5" s="5"/>
      <c r="P5" s="6"/>
      <c r="S5" s="7">
        <v>1</v>
      </c>
      <c r="T5" s="5" t="s">
        <v>51</v>
      </c>
      <c r="U5" s="3">
        <f>W5+Y5+AA5+AC5+AE5+AG5</f>
        <v>150</v>
      </c>
      <c r="V5" s="5">
        <v>1</v>
      </c>
      <c r="W5" s="6">
        <f>(((4-V5+1)/4)*150)</f>
        <v>150</v>
      </c>
      <c r="X5" s="5"/>
      <c r="Y5" s="6"/>
      <c r="Z5" s="5"/>
      <c r="AA5" s="6"/>
      <c r="AB5" s="5"/>
      <c r="AC5" s="6"/>
      <c r="AD5" s="5"/>
      <c r="AE5" s="6"/>
      <c r="AF5" s="5"/>
      <c r="AG5" s="6"/>
    </row>
    <row r="6" spans="2:33" x14ac:dyDescent="0.25">
      <c r="B6" s="7">
        <v>2</v>
      </c>
      <c r="C6" s="5" t="s">
        <v>54</v>
      </c>
      <c r="D6" s="3">
        <f t="shared" si="0"/>
        <v>150</v>
      </c>
      <c r="E6" s="5">
        <v>1</v>
      </c>
      <c r="F6" s="6">
        <f>(((3-E6+1)/3)*150)</f>
        <v>150</v>
      </c>
      <c r="G6" s="5" t="s">
        <v>79</v>
      </c>
      <c r="H6" s="6"/>
      <c r="I6" s="5"/>
      <c r="J6" s="6"/>
      <c r="K6" s="5"/>
      <c r="L6" s="6"/>
      <c r="M6" s="5"/>
      <c r="N6" s="6"/>
      <c r="O6" s="5"/>
      <c r="P6" s="6"/>
      <c r="S6" s="7">
        <v>2</v>
      </c>
      <c r="T6" s="5" t="s">
        <v>59</v>
      </c>
      <c r="U6" s="3">
        <f t="shared" ref="U6:U24" si="1">W6+Y6+AA6+AC6+AE6+AG6</f>
        <v>112.5</v>
      </c>
      <c r="V6" s="5">
        <v>2</v>
      </c>
      <c r="W6" s="6">
        <f t="shared" ref="W6:W8" si="2">(((4-V6+1)/4)*150)</f>
        <v>112.5</v>
      </c>
      <c r="X6" s="5"/>
      <c r="Y6" s="6"/>
      <c r="Z6" s="5"/>
      <c r="AA6" s="6"/>
      <c r="AB6" s="5"/>
      <c r="AC6" s="6"/>
      <c r="AD6" s="5"/>
      <c r="AE6" s="6"/>
      <c r="AF6" s="5"/>
      <c r="AG6" s="6"/>
    </row>
    <row r="7" spans="2:33" x14ac:dyDescent="0.25">
      <c r="B7" s="7">
        <v>3</v>
      </c>
      <c r="C7" s="5" t="s">
        <v>57</v>
      </c>
      <c r="D7" s="3">
        <f t="shared" si="0"/>
        <v>122.72727272727273</v>
      </c>
      <c r="E7" s="5" t="s">
        <v>79</v>
      </c>
      <c r="F7" s="6"/>
      <c r="G7" s="5">
        <v>3</v>
      </c>
      <c r="H7" s="6">
        <f>(((11-G7+1)/11)*150)</f>
        <v>122.72727272727273</v>
      </c>
      <c r="I7" s="5"/>
      <c r="J7" s="6"/>
      <c r="K7" s="5"/>
      <c r="L7" s="6"/>
      <c r="M7" s="5"/>
      <c r="N7" s="6"/>
      <c r="O7" s="5"/>
      <c r="P7" s="6"/>
      <c r="S7" s="7">
        <v>3</v>
      </c>
      <c r="T7" s="5" t="s">
        <v>60</v>
      </c>
      <c r="U7" s="3">
        <f t="shared" si="1"/>
        <v>96.428571428571431</v>
      </c>
      <c r="V7" s="5">
        <v>3</v>
      </c>
      <c r="W7" s="6">
        <f t="shared" si="2"/>
        <v>75</v>
      </c>
      <c r="X7" s="5">
        <v>7</v>
      </c>
      <c r="Y7" s="6">
        <f>(((7-X7+1)/7)*150)</f>
        <v>21.428571428571427</v>
      </c>
      <c r="Z7" s="5"/>
      <c r="AA7" s="6"/>
      <c r="AB7" s="5"/>
      <c r="AC7" s="6"/>
      <c r="AD7" s="5"/>
      <c r="AE7" s="6"/>
      <c r="AF7" s="5"/>
      <c r="AG7" s="6"/>
    </row>
    <row r="8" spans="2:33" x14ac:dyDescent="0.25">
      <c r="B8" s="7">
        <v>4</v>
      </c>
      <c r="C8" s="5" t="s">
        <v>56</v>
      </c>
      <c r="D8" s="3">
        <f t="shared" si="0"/>
        <v>81.818181818181813</v>
      </c>
      <c r="E8" s="5" t="s">
        <v>79</v>
      </c>
      <c r="F8" s="6"/>
      <c r="G8" s="5">
        <v>6</v>
      </c>
      <c r="H8" s="6">
        <f>(((11-G8+1)/11)*150)</f>
        <v>81.818181818181813</v>
      </c>
      <c r="I8" s="5"/>
      <c r="J8" s="6"/>
      <c r="K8" s="5"/>
      <c r="L8" s="6"/>
      <c r="M8" s="5"/>
      <c r="N8" s="6"/>
      <c r="O8" s="5"/>
      <c r="P8" s="6"/>
      <c r="S8" s="7">
        <v>4</v>
      </c>
      <c r="T8" s="5" t="s">
        <v>61</v>
      </c>
      <c r="U8" s="3">
        <f t="shared" si="1"/>
        <v>75</v>
      </c>
      <c r="V8" s="5">
        <v>3</v>
      </c>
      <c r="W8" s="6">
        <f t="shared" si="2"/>
        <v>75</v>
      </c>
      <c r="X8" s="5"/>
      <c r="Y8" s="6"/>
      <c r="Z8" s="5"/>
      <c r="AA8" s="6"/>
      <c r="AB8" s="5"/>
      <c r="AC8" s="6"/>
      <c r="AD8" s="5"/>
      <c r="AE8" s="6"/>
      <c r="AF8" s="5"/>
      <c r="AG8" s="6"/>
    </row>
    <row r="9" spans="2:33" x14ac:dyDescent="0.25">
      <c r="B9" s="7">
        <v>5</v>
      </c>
      <c r="C9" s="5" t="s">
        <v>110</v>
      </c>
      <c r="D9" s="3">
        <f t="shared" si="0"/>
        <v>50</v>
      </c>
      <c r="E9" s="5">
        <v>3</v>
      </c>
      <c r="F9" s="6">
        <f>(((3-E9+1)/3)*150)</f>
        <v>50</v>
      </c>
      <c r="G9" s="5"/>
      <c r="H9" s="6"/>
      <c r="I9" s="5"/>
      <c r="J9" s="6"/>
      <c r="K9" s="5"/>
      <c r="L9" s="6"/>
      <c r="M9" s="5"/>
      <c r="N9" s="6"/>
      <c r="O9" s="5"/>
      <c r="P9" s="6"/>
      <c r="S9" s="7">
        <v>5</v>
      </c>
      <c r="T9" s="5"/>
      <c r="U9" s="3">
        <f t="shared" si="1"/>
        <v>0</v>
      </c>
      <c r="V9" s="5"/>
      <c r="W9" s="6"/>
      <c r="X9" s="5"/>
      <c r="Y9" s="6"/>
      <c r="Z9" s="5"/>
      <c r="AA9" s="6"/>
      <c r="AB9" s="5"/>
      <c r="AC9" s="6"/>
      <c r="AD9" s="5"/>
      <c r="AE9" s="6"/>
      <c r="AF9" s="5"/>
      <c r="AG9" s="6"/>
    </row>
    <row r="10" spans="2:33" x14ac:dyDescent="0.25">
      <c r="B10" s="7">
        <v>6</v>
      </c>
      <c r="C10" s="5" t="s">
        <v>111</v>
      </c>
      <c r="D10" s="3">
        <f t="shared" si="0"/>
        <v>50</v>
      </c>
      <c r="E10" s="5">
        <v>3</v>
      </c>
      <c r="F10" s="6">
        <f>(((3-E10+1)/3)*150)</f>
        <v>50</v>
      </c>
      <c r="G10" s="5"/>
      <c r="H10" s="6"/>
      <c r="I10" s="5"/>
      <c r="J10" s="6"/>
      <c r="K10" s="5"/>
      <c r="L10" s="6"/>
      <c r="M10" s="5"/>
      <c r="N10" s="6"/>
      <c r="O10" s="5"/>
      <c r="P10" s="6"/>
      <c r="S10" s="7">
        <v>6</v>
      </c>
      <c r="T10" s="5"/>
      <c r="U10" s="3">
        <f t="shared" si="1"/>
        <v>0</v>
      </c>
      <c r="V10" s="5"/>
      <c r="W10" s="6"/>
      <c r="X10" s="5"/>
      <c r="Y10" s="6"/>
      <c r="Z10" s="5"/>
      <c r="AA10" s="6"/>
      <c r="AB10" s="5"/>
      <c r="AC10" s="6"/>
      <c r="AD10" s="5"/>
      <c r="AE10" s="6"/>
      <c r="AF10" s="5"/>
      <c r="AG10" s="6"/>
    </row>
    <row r="11" spans="2:33" x14ac:dyDescent="0.25">
      <c r="B11" s="7">
        <v>7</v>
      </c>
      <c r="C11" s="5" t="s">
        <v>84</v>
      </c>
      <c r="D11" s="3">
        <f t="shared" si="0"/>
        <v>40.909090909090907</v>
      </c>
      <c r="E11" s="8" t="s">
        <v>79</v>
      </c>
      <c r="F11" s="6"/>
      <c r="G11" s="5">
        <v>9</v>
      </c>
      <c r="H11" s="6">
        <f>(((11-G11+1)/11)*150)</f>
        <v>40.909090909090907</v>
      </c>
      <c r="I11" s="5"/>
      <c r="J11" s="6"/>
      <c r="K11" s="5"/>
      <c r="L11" s="6"/>
      <c r="M11" s="5"/>
      <c r="N11" s="6"/>
      <c r="O11" s="5"/>
      <c r="P11" s="6"/>
      <c r="S11" s="7">
        <v>7</v>
      </c>
      <c r="T11" s="5"/>
      <c r="U11" s="3">
        <f t="shared" si="1"/>
        <v>0</v>
      </c>
      <c r="V11" s="5"/>
      <c r="W11" s="6"/>
      <c r="X11" s="5"/>
      <c r="Y11" s="6"/>
      <c r="Z11" s="5"/>
      <c r="AA11" s="6"/>
      <c r="AB11" s="5"/>
      <c r="AC11" s="6"/>
      <c r="AD11" s="5"/>
      <c r="AE11" s="6"/>
      <c r="AF11" s="5"/>
      <c r="AG11" s="6"/>
    </row>
    <row r="12" spans="2:33" x14ac:dyDescent="0.25">
      <c r="B12" s="7">
        <v>8</v>
      </c>
      <c r="C12" s="5" t="s">
        <v>85</v>
      </c>
      <c r="D12" s="3">
        <f t="shared" si="0"/>
        <v>13.636363636363637</v>
      </c>
      <c r="E12" s="5" t="s">
        <v>79</v>
      </c>
      <c r="F12" s="6"/>
      <c r="G12" s="5">
        <v>11</v>
      </c>
      <c r="H12" s="6">
        <f>(((11-G12+1)/11)*150)</f>
        <v>13.636363636363637</v>
      </c>
      <c r="I12" s="5"/>
      <c r="J12" s="6"/>
      <c r="K12" s="5"/>
      <c r="L12" s="6"/>
      <c r="M12" s="5"/>
      <c r="N12" s="6"/>
      <c r="O12" s="5"/>
      <c r="P12" s="6"/>
      <c r="S12" s="7">
        <v>8</v>
      </c>
      <c r="T12" s="5"/>
      <c r="U12" s="3">
        <f t="shared" si="1"/>
        <v>0</v>
      </c>
      <c r="V12" s="5"/>
      <c r="W12" s="6"/>
      <c r="X12" s="5"/>
      <c r="Y12" s="6"/>
      <c r="Z12" s="5"/>
      <c r="AA12" s="6"/>
      <c r="AB12" s="5"/>
      <c r="AC12" s="6"/>
      <c r="AD12" s="5"/>
      <c r="AE12" s="6"/>
      <c r="AF12" s="5"/>
      <c r="AG12" s="6"/>
    </row>
    <row r="13" spans="2:33" x14ac:dyDescent="0.25">
      <c r="B13" s="7">
        <v>9</v>
      </c>
      <c r="C13" s="5" t="s">
        <v>52</v>
      </c>
      <c r="D13" s="3">
        <f t="shared" si="0"/>
        <v>0</v>
      </c>
      <c r="E13" s="5" t="s">
        <v>79</v>
      </c>
      <c r="F13" s="6"/>
      <c r="G13" s="5" t="s">
        <v>79</v>
      </c>
      <c r="H13" s="6"/>
      <c r="I13" s="5"/>
      <c r="J13" s="6"/>
      <c r="K13" s="5"/>
      <c r="L13" s="6"/>
      <c r="M13" s="5"/>
      <c r="N13" s="6"/>
      <c r="O13" s="5"/>
      <c r="P13" s="6"/>
      <c r="S13" s="7">
        <v>9</v>
      </c>
      <c r="T13" s="5"/>
      <c r="U13" s="3">
        <f t="shared" si="1"/>
        <v>0</v>
      </c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</row>
    <row r="14" spans="2:33" x14ac:dyDescent="0.25">
      <c r="B14" s="7">
        <v>10</v>
      </c>
      <c r="C14" s="5" t="s">
        <v>53</v>
      </c>
      <c r="D14" s="3">
        <f t="shared" si="0"/>
        <v>0</v>
      </c>
      <c r="E14" s="5" t="s">
        <v>79</v>
      </c>
      <c r="F14" s="6"/>
      <c r="G14" s="5" t="s">
        <v>79</v>
      </c>
      <c r="H14" s="6"/>
      <c r="I14" s="5"/>
      <c r="J14" s="6"/>
      <c r="K14" s="5"/>
      <c r="L14" s="6"/>
      <c r="M14" s="5"/>
      <c r="N14" s="6"/>
      <c r="O14" s="5"/>
      <c r="P14" s="6"/>
      <c r="S14" s="7">
        <v>10</v>
      </c>
      <c r="T14" s="5"/>
      <c r="U14" s="3">
        <f t="shared" si="1"/>
        <v>0</v>
      </c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</row>
    <row r="15" spans="2:33" x14ac:dyDescent="0.25">
      <c r="B15" s="7">
        <v>11</v>
      </c>
      <c r="C15" s="5" t="s">
        <v>45</v>
      </c>
      <c r="D15" s="3">
        <f t="shared" si="0"/>
        <v>0</v>
      </c>
      <c r="E15" s="5" t="s">
        <v>79</v>
      </c>
      <c r="F15" s="6"/>
      <c r="G15" s="5" t="s">
        <v>79</v>
      </c>
      <c r="H15" s="6"/>
      <c r="I15" s="5"/>
      <c r="J15" s="6"/>
      <c r="K15" s="5"/>
      <c r="L15" s="6"/>
      <c r="M15" s="5"/>
      <c r="N15" s="6"/>
      <c r="O15" s="5"/>
      <c r="P15" s="6"/>
      <c r="S15" s="7">
        <v>11</v>
      </c>
      <c r="T15" s="5"/>
      <c r="U15" s="3">
        <f t="shared" si="1"/>
        <v>0</v>
      </c>
      <c r="V15" s="5"/>
      <c r="W15" s="6"/>
      <c r="X15" s="5"/>
      <c r="Y15" s="6"/>
      <c r="Z15" s="5"/>
      <c r="AA15" s="6"/>
      <c r="AB15" s="5"/>
      <c r="AC15" s="6"/>
      <c r="AD15" s="5"/>
      <c r="AE15" s="6"/>
      <c r="AF15" s="5"/>
      <c r="AG15" s="6"/>
    </row>
    <row r="16" spans="2:33" x14ac:dyDescent="0.25">
      <c r="B16" s="7">
        <v>12</v>
      </c>
      <c r="C16" s="5" t="s">
        <v>55</v>
      </c>
      <c r="D16" s="3">
        <f t="shared" si="0"/>
        <v>0</v>
      </c>
      <c r="E16" s="5" t="s">
        <v>79</v>
      </c>
      <c r="F16" s="6"/>
      <c r="G16" s="5" t="s">
        <v>79</v>
      </c>
      <c r="H16" s="6"/>
      <c r="I16" s="5"/>
      <c r="J16" s="6"/>
      <c r="K16" s="5"/>
      <c r="L16" s="6"/>
      <c r="M16" s="5"/>
      <c r="N16" s="6"/>
      <c r="O16" s="5"/>
      <c r="P16" s="6"/>
      <c r="S16" s="7">
        <v>12</v>
      </c>
      <c r="T16" s="5"/>
      <c r="U16" s="3">
        <f t="shared" si="1"/>
        <v>0</v>
      </c>
      <c r="V16" s="5"/>
      <c r="W16" s="6"/>
      <c r="X16" s="5"/>
      <c r="Y16" s="6"/>
      <c r="Z16" s="5"/>
      <c r="AA16" s="6"/>
      <c r="AB16" s="5"/>
      <c r="AC16" s="6"/>
      <c r="AD16" s="5"/>
      <c r="AE16" s="6"/>
      <c r="AF16" s="5"/>
      <c r="AG16" s="6"/>
    </row>
    <row r="17" spans="2:33" x14ac:dyDescent="0.25">
      <c r="B17" s="7">
        <v>13</v>
      </c>
      <c r="C17" s="5"/>
      <c r="D17" s="3">
        <f t="shared" si="0"/>
        <v>0</v>
      </c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S17" s="7">
        <v>13</v>
      </c>
      <c r="T17" s="5"/>
      <c r="U17" s="3">
        <f t="shared" si="1"/>
        <v>0</v>
      </c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</row>
    <row r="18" spans="2:33" x14ac:dyDescent="0.25">
      <c r="B18" s="7">
        <v>14</v>
      </c>
      <c r="C18" s="5"/>
      <c r="D18" s="3">
        <f t="shared" si="0"/>
        <v>0</v>
      </c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S18" s="7">
        <v>14</v>
      </c>
      <c r="T18" s="5"/>
      <c r="U18" s="3">
        <f t="shared" si="1"/>
        <v>0</v>
      </c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G18" s="6"/>
    </row>
    <row r="19" spans="2:33" x14ac:dyDescent="0.25">
      <c r="B19" s="7">
        <v>15</v>
      </c>
      <c r="C19" s="5"/>
      <c r="D19" s="3">
        <f t="shared" si="0"/>
        <v>0</v>
      </c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S19" s="7">
        <v>15</v>
      </c>
      <c r="T19" s="5"/>
      <c r="U19" s="3">
        <f t="shared" si="1"/>
        <v>0</v>
      </c>
      <c r="V19" s="5"/>
      <c r="W19" s="6"/>
      <c r="X19" s="5"/>
      <c r="Y19" s="6"/>
      <c r="Z19" s="5"/>
      <c r="AA19" s="6"/>
      <c r="AB19" s="5"/>
      <c r="AC19" s="6"/>
      <c r="AD19" s="5"/>
      <c r="AE19" s="6"/>
      <c r="AF19" s="5"/>
      <c r="AG19" s="6"/>
    </row>
    <row r="20" spans="2:33" x14ac:dyDescent="0.25">
      <c r="B20" s="7">
        <v>16</v>
      </c>
      <c r="C20" s="5"/>
      <c r="D20" s="3">
        <f t="shared" si="0"/>
        <v>0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S20" s="7">
        <v>16</v>
      </c>
      <c r="T20" s="5"/>
      <c r="U20" s="3">
        <f t="shared" si="1"/>
        <v>0</v>
      </c>
      <c r="V20" s="5"/>
      <c r="W20" s="6"/>
      <c r="X20" s="5"/>
      <c r="Y20" s="6"/>
      <c r="Z20" s="5"/>
      <c r="AA20" s="6"/>
      <c r="AB20" s="5"/>
      <c r="AC20" s="6"/>
      <c r="AD20" s="5"/>
      <c r="AE20" s="6"/>
      <c r="AF20" s="5"/>
      <c r="AG20" s="6"/>
    </row>
    <row r="21" spans="2:33" x14ac:dyDescent="0.25">
      <c r="B21" s="7">
        <v>17</v>
      </c>
      <c r="C21" s="5"/>
      <c r="D21" s="3">
        <f t="shared" si="0"/>
        <v>0</v>
      </c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S21" s="7">
        <v>17</v>
      </c>
      <c r="T21" s="5"/>
      <c r="U21" s="3">
        <f t="shared" si="1"/>
        <v>0</v>
      </c>
      <c r="V21" s="5"/>
      <c r="W21" s="6"/>
      <c r="X21" s="5"/>
      <c r="Y21" s="6"/>
      <c r="Z21" s="5"/>
      <c r="AA21" s="6"/>
      <c r="AB21" s="5"/>
      <c r="AC21" s="6"/>
      <c r="AD21" s="5"/>
      <c r="AE21" s="6"/>
      <c r="AF21" s="5"/>
      <c r="AG21" s="6"/>
    </row>
    <row r="22" spans="2:33" x14ac:dyDescent="0.25">
      <c r="B22" s="7">
        <v>18</v>
      </c>
      <c r="C22" s="5"/>
      <c r="D22" s="3">
        <f t="shared" si="0"/>
        <v>0</v>
      </c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S22" s="7">
        <v>18</v>
      </c>
      <c r="T22" s="5"/>
      <c r="U22" s="3">
        <f t="shared" si="1"/>
        <v>0</v>
      </c>
      <c r="V22" s="5"/>
      <c r="W22" s="6"/>
      <c r="X22" s="5"/>
      <c r="Y22" s="6"/>
      <c r="Z22" s="5"/>
      <c r="AA22" s="6"/>
      <c r="AB22" s="5"/>
      <c r="AC22" s="6"/>
      <c r="AD22" s="5"/>
      <c r="AE22" s="6"/>
      <c r="AF22" s="5"/>
      <c r="AG22" s="6"/>
    </row>
    <row r="23" spans="2:33" x14ac:dyDescent="0.25">
      <c r="B23" s="7">
        <v>19</v>
      </c>
      <c r="C23" s="5"/>
      <c r="D23" s="3">
        <f t="shared" si="0"/>
        <v>0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S23" s="7">
        <v>19</v>
      </c>
      <c r="T23" s="5"/>
      <c r="U23" s="3">
        <f t="shared" si="1"/>
        <v>0</v>
      </c>
      <c r="V23" s="5"/>
      <c r="W23" s="6"/>
      <c r="X23" s="5"/>
      <c r="Y23" s="6"/>
      <c r="Z23" s="5"/>
      <c r="AA23" s="6"/>
      <c r="AB23" s="5"/>
      <c r="AC23" s="6"/>
      <c r="AD23" s="5"/>
      <c r="AE23" s="6"/>
      <c r="AF23" s="5"/>
      <c r="AG23" s="6"/>
    </row>
    <row r="24" spans="2:33" x14ac:dyDescent="0.25">
      <c r="B24" s="7">
        <v>20</v>
      </c>
      <c r="C24" s="5"/>
      <c r="D24" s="3">
        <f t="shared" si="0"/>
        <v>0</v>
      </c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S24" s="7">
        <v>20</v>
      </c>
      <c r="T24" s="5"/>
      <c r="U24" s="3">
        <f t="shared" si="1"/>
        <v>0</v>
      </c>
      <c r="V24" s="5"/>
      <c r="W24" s="6"/>
      <c r="X24" s="5"/>
      <c r="Y24" s="6"/>
      <c r="Z24" s="5"/>
      <c r="AA24" s="6"/>
      <c r="AB24" s="5"/>
      <c r="AC24" s="6"/>
      <c r="AD24" s="5"/>
      <c r="AE24" s="6"/>
      <c r="AF24" s="5"/>
      <c r="AG24" s="6"/>
    </row>
  </sheetData>
  <sortState xmlns:xlrd2="http://schemas.microsoft.com/office/spreadsheetml/2017/richdata2" ref="C5:P24">
    <sortCondition descending="1" ref="D5:D24"/>
  </sortState>
  <mergeCells count="14">
    <mergeCell ref="S2:AG2"/>
    <mergeCell ref="V3:W3"/>
    <mergeCell ref="X3:Y3"/>
    <mergeCell ref="Z3:AA3"/>
    <mergeCell ref="AB3:AC3"/>
    <mergeCell ref="AD3:AE3"/>
    <mergeCell ref="AF3:AG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ČLANI</vt:lpstr>
      <vt:lpstr>MLADINCI</vt:lpstr>
      <vt:lpstr>KADETI</vt:lpstr>
      <vt:lpstr>U23</vt:lpstr>
      <vt:lpstr>U14</vt:lpstr>
      <vt:lpstr>U12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2019-12-25T15:41:09Z</dcterms:modified>
</cp:coreProperties>
</file>