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52F51FB-C780-4C1A-B22A-C384ECD47F01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ČLANI" sheetId="1" r:id="rId1"/>
    <sheet name="MLADINCI" sheetId="2" r:id="rId2"/>
    <sheet name="KADETI" sheetId="3" r:id="rId3"/>
    <sheet name="U23" sheetId="4" r:id="rId4"/>
    <sheet name="U14" sheetId="5" r:id="rId5"/>
    <sheet name="U12" sheetId="6" r:id="rId6"/>
    <sheet name="U10" sheetId="7" r:id="rId7"/>
  </sheets>
  <definedNames>
    <definedName name="_xlnm._FilterDatabase" localSheetId="5" hidden="1">'U12'!$C$4:$X$24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2" l="1"/>
  <c r="N12" i="2"/>
  <c r="N8" i="2"/>
  <c r="N11" i="2"/>
  <c r="N9" i="2"/>
  <c r="N10" i="2"/>
  <c r="N7" i="2"/>
  <c r="AD6" i="2"/>
  <c r="AD13" i="2"/>
  <c r="AD9" i="2"/>
  <c r="AD7" i="2"/>
  <c r="T6" i="3"/>
  <c r="T8" i="3"/>
  <c r="T9" i="3"/>
  <c r="T10" i="3"/>
  <c r="T11" i="3"/>
  <c r="T7" i="3"/>
  <c r="BC7" i="3"/>
  <c r="BC12" i="3"/>
  <c r="BC9" i="3"/>
  <c r="BC6" i="3"/>
  <c r="L5" i="7"/>
  <c r="L10" i="7"/>
  <c r="L11" i="7"/>
  <c r="L13" i="7"/>
  <c r="L6" i="7"/>
  <c r="AO6" i="3" l="1"/>
  <c r="L6" i="2"/>
  <c r="L7" i="2"/>
  <c r="AB7" i="2"/>
  <c r="AO14" i="1"/>
  <c r="D22" i="1"/>
  <c r="D23" i="1"/>
  <c r="D24" i="1"/>
  <c r="D25" i="1"/>
  <c r="AD8" i="1"/>
  <c r="AD12" i="1"/>
  <c r="AD7" i="1"/>
  <c r="AM9" i="3"/>
  <c r="AM7" i="3"/>
  <c r="AM8" i="3"/>
  <c r="AU7" i="3"/>
  <c r="AU8" i="3"/>
  <c r="AU9" i="3"/>
  <c r="AU6" i="3"/>
  <c r="AI9" i="3" l="1"/>
  <c r="N8" i="5"/>
  <c r="N11" i="5"/>
  <c r="N13" i="5"/>
  <c r="N15" i="5"/>
  <c r="N6" i="5"/>
  <c r="AW6" i="3"/>
  <c r="H6" i="3" l="1"/>
  <c r="R6" i="1" l="1"/>
  <c r="AM5" i="5"/>
  <c r="AW7" i="3"/>
  <c r="F6" i="4"/>
  <c r="F7" i="4"/>
  <c r="R6" i="3"/>
  <c r="R10" i="3"/>
  <c r="P7" i="3"/>
  <c r="V11" i="3"/>
  <c r="V7" i="3"/>
  <c r="V10" i="3"/>
  <c r="V9" i="3"/>
  <c r="N11" i="6"/>
  <c r="H12" i="7"/>
  <c r="AB13" i="1" l="1"/>
  <c r="D13" i="1" s="1"/>
  <c r="AB19" i="1"/>
  <c r="D19" i="1" s="1"/>
  <c r="AB9" i="1"/>
  <c r="AB10" i="1"/>
  <c r="D34" i="1"/>
  <c r="D33" i="1"/>
  <c r="D32" i="1"/>
  <c r="Z6" i="1" l="1"/>
  <c r="D6" i="1" s="1"/>
  <c r="X6" i="1"/>
  <c r="J15" i="2"/>
  <c r="Z6" i="2"/>
  <c r="AS6" i="3"/>
  <c r="AM6" i="3" l="1"/>
  <c r="AY7" i="3"/>
  <c r="AY6" i="3"/>
  <c r="AQ6" i="3"/>
  <c r="BA6" i="3"/>
  <c r="AB9" i="3"/>
  <c r="J8" i="3" l="1"/>
  <c r="J10" i="3"/>
  <c r="J9" i="3"/>
  <c r="J6" i="3"/>
  <c r="J11" i="3"/>
  <c r="J12" i="3"/>
  <c r="D12" i="3" s="1"/>
  <c r="J7" i="3"/>
  <c r="P10" i="3"/>
  <c r="P6" i="3"/>
  <c r="P11" i="3"/>
  <c r="P8" i="3"/>
  <c r="P9" i="3"/>
  <c r="V6" i="6"/>
  <c r="D12" i="6"/>
  <c r="D13" i="6"/>
  <c r="D14" i="6"/>
  <c r="D15" i="6"/>
  <c r="D16" i="6"/>
  <c r="D17" i="6"/>
  <c r="D11" i="6"/>
  <c r="D18" i="6"/>
  <c r="D19" i="6"/>
  <c r="D20" i="6"/>
  <c r="D21" i="6"/>
  <c r="D22" i="6"/>
  <c r="D23" i="6"/>
  <c r="D24" i="6"/>
  <c r="D19" i="5"/>
  <c r="D20" i="5"/>
  <c r="D15" i="5"/>
  <c r="D21" i="5"/>
  <c r="D22" i="5"/>
  <c r="D23" i="5"/>
  <c r="V6" i="5"/>
  <c r="V7" i="5"/>
  <c r="AB13" i="3"/>
  <c r="D13" i="3" s="1"/>
  <c r="AB6" i="3"/>
  <c r="AB11" i="3"/>
  <c r="AB10" i="3"/>
  <c r="T6" i="5"/>
  <c r="T7" i="5"/>
  <c r="F8" i="7" l="1"/>
  <c r="F6" i="7"/>
  <c r="F5" i="7"/>
  <c r="F9" i="7"/>
  <c r="F12" i="7"/>
  <c r="F7" i="7"/>
  <c r="F9" i="5"/>
  <c r="F6" i="5"/>
  <c r="F11" i="5"/>
  <c r="F17" i="5"/>
  <c r="F10" i="5"/>
  <c r="D10" i="5" s="1"/>
  <c r="F8" i="5"/>
  <c r="D8" i="5" s="1"/>
  <c r="F12" i="5"/>
  <c r="D12" i="5" s="1"/>
  <c r="F13" i="5"/>
  <c r="D13" i="5" s="1"/>
  <c r="F16" i="5"/>
  <c r="D16" i="5" s="1"/>
  <c r="F5" i="5"/>
  <c r="AG9" i="5"/>
  <c r="AE9" i="5" s="1"/>
  <c r="AG10" i="5"/>
  <c r="AE10" i="5" s="1"/>
  <c r="AE11" i="5"/>
  <c r="AE12" i="5"/>
  <c r="AE13" i="5"/>
  <c r="AG5" i="5"/>
  <c r="F9" i="6"/>
  <c r="D9" i="6" s="1"/>
  <c r="F10" i="6"/>
  <c r="D10" i="6" s="1"/>
  <c r="F5" i="6"/>
  <c r="AK7" i="1"/>
  <c r="AK10" i="1"/>
  <c r="AK13" i="1"/>
  <c r="AK8" i="1"/>
  <c r="AK9" i="1"/>
  <c r="AK11" i="1"/>
  <c r="AK12" i="1"/>
  <c r="AK6" i="1"/>
  <c r="F8" i="1"/>
  <c r="D8" i="1" s="1"/>
  <c r="F16" i="1"/>
  <c r="D16" i="1" s="1"/>
  <c r="F12" i="1"/>
  <c r="D12" i="1" s="1"/>
  <c r="F7" i="1"/>
  <c r="F11" i="1"/>
  <c r="D11" i="1" s="1"/>
  <c r="F9" i="1"/>
  <c r="D9" i="1" s="1"/>
  <c r="F18" i="1"/>
  <c r="D18" i="1" s="1"/>
  <c r="F10" i="1"/>
  <c r="D10" i="1" s="1"/>
  <c r="F17" i="1"/>
  <c r="D17" i="1" s="1"/>
  <c r="F21" i="1"/>
  <c r="D21" i="1" s="1"/>
  <c r="F20" i="1"/>
  <c r="D20" i="1" s="1"/>
  <c r="F14" i="1"/>
  <c r="D14" i="1" s="1"/>
  <c r="L6" i="3" l="1"/>
  <c r="L9" i="3"/>
  <c r="L8" i="3"/>
  <c r="L10" i="3"/>
  <c r="V7" i="1" l="1"/>
  <c r="D31" i="1"/>
  <c r="D30" i="1"/>
  <c r="D29" i="1"/>
  <c r="D28" i="1"/>
  <c r="D27" i="1"/>
  <c r="D26" i="1"/>
  <c r="L7" i="1"/>
  <c r="D7" i="1" s="1"/>
  <c r="J7" i="1"/>
  <c r="P7" i="1"/>
  <c r="N7" i="1"/>
  <c r="AK6" i="5" l="1"/>
  <c r="AK5" i="5"/>
  <c r="Z7" i="3"/>
  <c r="X8" i="6"/>
  <c r="J6" i="7"/>
  <c r="J7" i="7"/>
  <c r="AI16" i="1" l="1"/>
  <c r="AM6" i="1"/>
  <c r="H12" i="2" l="1"/>
  <c r="H8" i="2"/>
  <c r="X8" i="2" l="1"/>
  <c r="X6" i="2"/>
  <c r="X10" i="2"/>
  <c r="X7" i="2"/>
  <c r="X11" i="2"/>
  <c r="X12" i="2"/>
  <c r="X14" i="2"/>
  <c r="X13" i="2"/>
  <c r="F11" i="2"/>
  <c r="F16" i="2"/>
  <c r="F17" i="2"/>
  <c r="F6" i="2"/>
  <c r="F12" i="2"/>
  <c r="F10" i="2"/>
  <c r="F8" i="2"/>
  <c r="F9" i="2"/>
  <c r="F7" i="2"/>
  <c r="F14" i="2"/>
  <c r="F13" i="2"/>
  <c r="AK8" i="3"/>
  <c r="AI8" i="3" s="1"/>
  <c r="AK13" i="3"/>
  <c r="AI13" i="3" s="1"/>
  <c r="AK7" i="3"/>
  <c r="AI7" i="3" s="1"/>
  <c r="AK10" i="3"/>
  <c r="AI10" i="3" s="1"/>
  <c r="AK11" i="3"/>
  <c r="AI11" i="3" s="1"/>
  <c r="AK12" i="3"/>
  <c r="AI12" i="3" s="1"/>
  <c r="AK6" i="3"/>
  <c r="AI6" i="3" s="1"/>
  <c r="N10" i="3" l="1"/>
  <c r="N8" i="3"/>
  <c r="N9" i="3"/>
  <c r="F8" i="3" l="1"/>
  <c r="D8" i="3" s="1"/>
  <c r="F9" i="3"/>
  <c r="D9" i="3" s="1"/>
  <c r="F10" i="3"/>
  <c r="D10" i="3" s="1"/>
  <c r="F7" i="3"/>
  <c r="D7" i="3" s="1"/>
  <c r="F14" i="3"/>
  <c r="D14" i="3" s="1"/>
  <c r="F6" i="3"/>
  <c r="D6" i="3" s="1"/>
  <c r="F11" i="3"/>
  <c r="D11" i="3" s="1"/>
  <c r="F15" i="3"/>
  <c r="D15" i="3" s="1"/>
  <c r="R11" i="5" l="1"/>
  <c r="R5" i="5"/>
  <c r="T6" i="6"/>
  <c r="T7" i="6"/>
  <c r="T5" i="6"/>
  <c r="R5" i="6"/>
  <c r="P5" i="5"/>
  <c r="D18" i="5" l="1"/>
  <c r="P5" i="6" l="1"/>
  <c r="D17" i="5"/>
  <c r="L6" i="6" l="1"/>
  <c r="L5" i="6"/>
  <c r="AI8" i="5" l="1"/>
  <c r="AI6" i="5"/>
  <c r="AI5" i="5"/>
  <c r="L7" i="5"/>
  <c r="L6" i="5"/>
  <c r="D6" i="5" s="1"/>
  <c r="L11" i="5"/>
  <c r="D11" i="5" s="1"/>
  <c r="L5" i="5"/>
  <c r="J6" i="6"/>
  <c r="J7" i="6"/>
  <c r="J5" i="6"/>
  <c r="J9" i="5" l="1"/>
  <c r="D9" i="5" s="1"/>
  <c r="J14" i="5"/>
  <c r="D14" i="5" s="1"/>
  <c r="J5" i="5"/>
  <c r="H5" i="6"/>
  <c r="D5" i="6" s="1"/>
  <c r="H6" i="6"/>
  <c r="H15" i="1" l="1"/>
  <c r="D15" i="1" s="1"/>
  <c r="H7" i="5" l="1"/>
  <c r="D7" i="5" s="1"/>
  <c r="H5" i="5"/>
  <c r="D5" i="5" s="1"/>
  <c r="D8" i="7" l="1"/>
  <c r="D7" i="7"/>
  <c r="D16" i="7"/>
  <c r="D14" i="7"/>
  <c r="D18" i="7"/>
  <c r="D15" i="7"/>
  <c r="AD6" i="6"/>
  <c r="AB6" i="6" s="1"/>
  <c r="AD7" i="6"/>
  <c r="AD8" i="6"/>
  <c r="AD5" i="6"/>
  <c r="AB5" i="6" s="1"/>
  <c r="F8" i="6"/>
  <c r="D8" i="6" s="1"/>
  <c r="F7" i="6"/>
  <c r="D7" i="6" s="1"/>
  <c r="F6" i="6"/>
  <c r="D6" i="6" s="1"/>
  <c r="AE5" i="5"/>
  <c r="AG7" i="5"/>
  <c r="AE7" i="5" s="1"/>
  <c r="AG8" i="5"/>
  <c r="AE8" i="5" s="1"/>
  <c r="D24" i="7"/>
  <c r="D23" i="7"/>
  <c r="D22" i="7"/>
  <c r="D21" i="7"/>
  <c r="D20" i="7"/>
  <c r="D19" i="7"/>
  <c r="D13" i="7"/>
  <c r="D11" i="7"/>
  <c r="D10" i="7"/>
  <c r="D12" i="7"/>
  <c r="D9" i="7"/>
  <c r="D5" i="7"/>
  <c r="D6" i="7"/>
  <c r="D17" i="7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E24" i="5"/>
  <c r="AE23" i="5"/>
  <c r="AE22" i="5"/>
  <c r="AE21" i="5"/>
  <c r="AE20" i="5"/>
  <c r="AE19" i="5"/>
  <c r="AE18" i="5"/>
  <c r="AE17" i="5"/>
  <c r="AE16" i="5"/>
  <c r="AE15" i="5"/>
  <c r="AE14" i="5"/>
  <c r="AE6" i="5"/>
  <c r="AI6" i="1" l="1"/>
  <c r="AI10" i="1"/>
  <c r="AI13" i="1"/>
  <c r="AI15" i="1"/>
  <c r="AI7" i="1"/>
  <c r="U25" i="4" l="1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6" i="4"/>
  <c r="D8" i="4"/>
  <c r="AI15" i="3"/>
  <c r="AI14" i="3"/>
  <c r="V18" i="2"/>
  <c r="V17" i="2"/>
  <c r="V9" i="2"/>
  <c r="V13" i="2"/>
  <c r="V14" i="2"/>
  <c r="V12" i="2"/>
  <c r="V11" i="2"/>
  <c r="V7" i="2"/>
  <c r="V15" i="2"/>
  <c r="V6" i="2"/>
  <c r="V16" i="2"/>
  <c r="V10" i="2"/>
  <c r="V8" i="2"/>
  <c r="D18" i="2"/>
  <c r="D15" i="2"/>
  <c r="D17" i="2"/>
  <c r="D16" i="2"/>
  <c r="D11" i="2"/>
  <c r="D6" i="2"/>
  <c r="D14" i="2"/>
  <c r="D8" i="2"/>
  <c r="D10" i="2"/>
  <c r="D12" i="2"/>
  <c r="D7" i="2"/>
  <c r="D9" i="2"/>
  <c r="D13" i="2"/>
  <c r="AI25" i="1"/>
  <c r="AI24" i="1"/>
  <c r="AI23" i="1"/>
  <c r="AI22" i="1"/>
  <c r="AI21" i="1"/>
  <c r="AI20" i="1"/>
  <c r="AI19" i="1"/>
  <c r="AI18" i="1"/>
  <c r="AI17" i="1"/>
  <c r="AI14" i="1"/>
  <c r="AI12" i="1"/>
  <c r="AI11" i="1"/>
  <c r="AI9" i="1"/>
  <c r="AI8" i="1"/>
</calcChain>
</file>

<file path=xl/sharedStrings.xml><?xml version="1.0" encoding="utf-8"?>
<sst xmlns="http://schemas.openxmlformats.org/spreadsheetml/2006/main" count="1218" uniqueCount="155">
  <si>
    <t>RANG LESTVICA</t>
  </si>
  <si>
    <t>TEKMOVANJE</t>
  </si>
  <si>
    <t>TOČKE SKUPAJ</t>
  </si>
  <si>
    <t>DP 2018</t>
  </si>
  <si>
    <t>PRIIMEK IN IME</t>
  </si>
  <si>
    <t>SKUPAJ</t>
  </si>
  <si>
    <t>MESTO</t>
  </si>
  <si>
    <t>TOČKE</t>
  </si>
  <si>
    <t>BIDOVEC Jan</t>
  </si>
  <si>
    <t>PORŠ Gregor</t>
  </si>
  <si>
    <t>JEZA Jure</t>
  </si>
  <si>
    <t>POGAČNIK SOUVENT Jakob</t>
  </si>
  <si>
    <t>GOLOBIČ Jan</t>
  </si>
  <si>
    <t>WENZEL Tijan</t>
  </si>
  <si>
    <t>ŽMAUC KVAR Žiga</t>
  </si>
  <si>
    <t>MRAVLJAK Jure</t>
  </si>
  <si>
    <t>BEZJAK Domen</t>
  </si>
  <si>
    <t>GORJAN Matej</t>
  </si>
  <si>
    <t>DOBELŠEK Simon</t>
  </si>
  <si>
    <t>KOVAČ Črtomir</t>
  </si>
  <si>
    <t>ŠTEBLAJ Dominik</t>
  </si>
  <si>
    <t>GERŠAK Blaž</t>
  </si>
  <si>
    <t>SOKOLIČ Klemen</t>
  </si>
  <si>
    <t>SKOK Martin</t>
  </si>
  <si>
    <t>DOMJANIČ David</t>
  </si>
  <si>
    <t>ZORMAN Eva Helena</t>
  </si>
  <si>
    <t>JEZA Eva</t>
  </si>
  <si>
    <t>KORES Gaja</t>
  </si>
  <si>
    <t>VANČEK Lucija</t>
  </si>
  <si>
    <t>KRAUTBERGER BALAŽIĆ Ursulla</t>
  </si>
  <si>
    <t>DEBELJAK Eva</t>
  </si>
  <si>
    <t>FIGELJ Eva</t>
  </si>
  <si>
    <t>RUSJAN Ani</t>
  </si>
  <si>
    <t>BOŽIČ Sarah</t>
  </si>
  <si>
    <t>KLEVA Noel</t>
  </si>
  <si>
    <t>MALI Meta</t>
  </si>
  <si>
    <t>ŠEBENIK Ana</t>
  </si>
  <si>
    <t>TIČ Gal</t>
  </si>
  <si>
    <t>GRUBAR Timon</t>
  </si>
  <si>
    <t>PENCA Matija</t>
  </si>
  <si>
    <t>MLAKAR Luka</t>
  </si>
  <si>
    <t>BALER Bernard</t>
  </si>
  <si>
    <t>ŠTRUMBELJ Viktor</t>
  </si>
  <si>
    <t>RUSJAN Jan</t>
  </si>
  <si>
    <t>GOLOB Lan</t>
  </si>
  <si>
    <t>BABBUCCI Gabriele</t>
  </si>
  <si>
    <t>PERKO Filip</t>
  </si>
  <si>
    <t>KRAJLAH Luka</t>
  </si>
  <si>
    <t>PONIKVAR Lars</t>
  </si>
  <si>
    <t>BOŽIČ Brin</t>
  </si>
  <si>
    <t>PONIKVAR Jon</t>
  </si>
  <si>
    <t>ČOK UMEK Filip</t>
  </si>
  <si>
    <t>DJURKOVIČ Sebastjan</t>
  </si>
  <si>
    <t>RADIČ KOCJAN Eva</t>
  </si>
  <si>
    <t>RAKOVIČ Ana</t>
  </si>
  <si>
    <t>PORS Jakob</t>
  </si>
  <si>
    <t>KOREČIČ CERNATIČ Kian</t>
  </si>
  <si>
    <t>ČERNJAK Leon</t>
  </si>
  <si>
    <t>HUDEJ Nejc</t>
  </si>
  <si>
    <t>GOLOB Mark Eli</t>
  </si>
  <si>
    <t>HVALA Vito</t>
  </si>
  <si>
    <t>GRUDEN Oskar</t>
  </si>
  <si>
    <t>MUSTAR Jernej</t>
  </si>
  <si>
    <t>KRIVEC KRIŽ Maks</t>
  </si>
  <si>
    <t>BABNIK Jon</t>
  </si>
  <si>
    <t>KOROŠEC Nika</t>
  </si>
  <si>
    <t>KUŠČER Devi</t>
  </si>
  <si>
    <t>BABNIK Brin</t>
  </si>
  <si>
    <t>VAUHNIK Val</t>
  </si>
  <si>
    <t>STRNAD Tristan</t>
  </si>
  <si>
    <t>KUMRIČ RAJŠP Tine</t>
  </si>
  <si>
    <t>FEKONJA Jure</t>
  </si>
  <si>
    <t>DEČKI DEKLICE U10</t>
  </si>
  <si>
    <t>DEČKI U12</t>
  </si>
  <si>
    <t>DEKLICE U12</t>
  </si>
  <si>
    <t>DEČKI U14</t>
  </si>
  <si>
    <t>DEKLICE U14</t>
  </si>
  <si>
    <t>MOŠKI U23</t>
  </si>
  <si>
    <t>ŽENSKE U23</t>
  </si>
  <si>
    <t>KADETI</t>
  </si>
  <si>
    <t>KADETINJE</t>
  </si>
  <si>
    <t>MLADINCI</t>
  </si>
  <si>
    <t>MLADINKE</t>
  </si>
  <si>
    <t>ČLANI</t>
  </si>
  <si>
    <t>ČLANICE</t>
  </si>
  <si>
    <t>DEBELJAK Ela</t>
  </si>
  <si>
    <t>-</t>
  </si>
  <si>
    <t>EFC LIBERAC BABYLON CUP 7.10.2018</t>
  </si>
  <si>
    <t>SOBOČAN Rok</t>
  </si>
  <si>
    <t>COUP DU MONDE VANCOUVER 16.2.2018</t>
  </si>
  <si>
    <t>SATELLITE SPLIT            28.4.2018</t>
  </si>
  <si>
    <t>SATELLITE SPLIT 13.10.2018</t>
  </si>
  <si>
    <t>GEMONA DEL FRIULI 13.10.2018</t>
  </si>
  <si>
    <t>KORECIC CERNATIC Kian</t>
  </si>
  <si>
    <t>ECC BRATISLAVA 13.1.2018</t>
  </si>
  <si>
    <t>VELESAJAM KUP 21.10.2018</t>
  </si>
  <si>
    <t>VELESAJAM KUP 21.10.1018</t>
  </si>
  <si>
    <t>SVIT ČERNJAK Leon</t>
  </si>
  <si>
    <t>RAVNIKAR Jure</t>
  </si>
  <si>
    <t xml:space="preserve">SAN QUIRIN </t>
  </si>
  <si>
    <t>1 PROVA INTERREGIONALE VENETO - VERONA 10.11.2018</t>
  </si>
  <si>
    <t>EFC MOEDLING 1.12.2018</t>
  </si>
  <si>
    <t>1 PROVA NACIONALE RAVENNA 2.12.2018</t>
  </si>
  <si>
    <t>1 PROVA INTERNACIONALE PORDENONE 9.12.2018</t>
  </si>
  <si>
    <t>ERDELJ Nikolas</t>
  </si>
  <si>
    <t>GAŠPERLIN Hana</t>
  </si>
  <si>
    <t>MLEKUŽ Eli</t>
  </si>
  <si>
    <t>LEŠ Katarina</t>
  </si>
  <si>
    <t>GERJEVIČ DEBEVC Ast.</t>
  </si>
  <si>
    <t>21. BOŽIČNI TURNIR 15.12.2018</t>
  </si>
  <si>
    <t>DP VELENJE 19.1.2019</t>
  </si>
  <si>
    <t>RAPIR CUP 16.2.2019</t>
  </si>
  <si>
    <t>HAJDIN Aleksander</t>
  </si>
  <si>
    <t>ECC BRATISLAVA 14.1.2019</t>
  </si>
  <si>
    <t>EFC U23 BERLIN 23.2.2019</t>
  </si>
  <si>
    <t>EFC U23 MOEDLING 1.12.2018</t>
  </si>
  <si>
    <t>GRAND PRIX WESTEND 8.3.2019</t>
  </si>
  <si>
    <t>COUP DU MONDE PARIS       17.5.2019</t>
  </si>
  <si>
    <t>GRAND PRIX CALI 3.5.2019</t>
  </si>
  <si>
    <t>A</t>
  </si>
  <si>
    <t>ECC BUDAPEST 6.10.2019</t>
  </si>
  <si>
    <t>DP LJUBLJANA 11.5.2019</t>
  </si>
  <si>
    <t>GORŠAK Andraž</t>
  </si>
  <si>
    <t>KEČALOVIĆ Ema</t>
  </si>
  <si>
    <t>MRAVLJE Neža</t>
  </si>
  <si>
    <t>PASPALJ Sven</t>
  </si>
  <si>
    <t>PAVLIN Jakob</t>
  </si>
  <si>
    <t>BABBUCI Gabriele</t>
  </si>
  <si>
    <t>BUŽINEL Miha</t>
  </si>
  <si>
    <t>MALJEVEC Martin</t>
  </si>
  <si>
    <t>OSOJNIK JUREČIČ Jaša</t>
  </si>
  <si>
    <t>DODIČ Val</t>
  </si>
  <si>
    <t>RAJŠP Tine</t>
  </si>
  <si>
    <t>MRAMOR Viktor</t>
  </si>
  <si>
    <t>ADRIATIC CUP (SPLIT) 28.9.2019</t>
  </si>
  <si>
    <t>ČERNJAK Leon Svit</t>
  </si>
  <si>
    <t>REGIONALE LE LIBERTAS (ITA) 6.10</t>
  </si>
  <si>
    <t>ECC BEOGRAD 19.10.2019</t>
  </si>
  <si>
    <t>ECC KLAGENFURT 26.10.2019</t>
  </si>
  <si>
    <t>RYBNIK 2.11.2019</t>
  </si>
  <si>
    <t>WISSER BAR BERLIN 24.2.2019</t>
  </si>
  <si>
    <t>TISSOT TURNIR ZURRICH 30.6.2019</t>
  </si>
  <si>
    <t>LIBERTAS 9.11.2019</t>
  </si>
  <si>
    <t>GLUKHOV Aleksander</t>
  </si>
  <si>
    <t>21. TROFEJ MLADOSTI 17.11.2019</t>
  </si>
  <si>
    <t>ECC COPENAHGEN 30.11.2019</t>
  </si>
  <si>
    <t>COUPE DU MONDE BERN 23.11.2019</t>
  </si>
  <si>
    <t>ECC LUXEMBURG 9.11.2019</t>
  </si>
  <si>
    <t>ECC KLAGENFURT 14.1.2019</t>
  </si>
  <si>
    <t>BOŽIČNI TURNIR ZAGREB 14.12.2019</t>
  </si>
  <si>
    <t>ECC HEINDENHEIM 20.10.2018</t>
  </si>
  <si>
    <t>IZOLA FENCING TOURNAMENT 21.12.2019</t>
  </si>
  <si>
    <t>BENČIČ LUKAČ Luka</t>
  </si>
  <si>
    <t>TRŠAR Tjani</t>
  </si>
  <si>
    <t>BRAGATO Fedja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</si>
</sst>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4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9966"/>
      <color rgb="FFFF7C80"/>
      <color rgb="FFFFFF66"/>
      <color rgb="FFFF5050"/>
      <color rgb="FFFF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U36"/>
  <sheetViews>
    <sheetView topLeftCell="L1" zoomScale="67" zoomScaleNormal="100" workbookViewId="0">
      <selection activeCell="AC4" sqref="AC4:AD4"/>
    </sheetView>
  </sheetViews>
  <sheetFormatPr defaultRowHeight="15" x14ac:dyDescent="0.25"/>
  <cols>
    <col min="3" max="3" width="25.140625" bestFit="1" customWidth="1"/>
    <col min="4" max="4" width="13.85546875" bestFit="1" customWidth="1"/>
    <col min="5" max="6" width="13.85546875" customWidth="1"/>
    <col min="34" max="34" width="28.42578125" bestFit="1" customWidth="1"/>
    <col min="35" max="35" width="13.85546875" bestFit="1" customWidth="1"/>
  </cols>
  <sheetData>
    <row r="3" spans="2:47" ht="28.5" x14ac:dyDescent="0.45">
      <c r="B3" s="30" t="s">
        <v>83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20"/>
      <c r="AB3" s="20"/>
      <c r="AC3" s="20"/>
      <c r="AD3" s="20"/>
      <c r="AG3" s="32" t="s">
        <v>84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4"/>
    </row>
    <row r="4" spans="2:47" ht="78" x14ac:dyDescent="0.25">
      <c r="B4" s="1" t="s">
        <v>0</v>
      </c>
      <c r="C4" s="2" t="s">
        <v>1</v>
      </c>
      <c r="D4" s="3" t="s">
        <v>2</v>
      </c>
      <c r="E4" s="29" t="s">
        <v>121</v>
      </c>
      <c r="F4" s="29"/>
      <c r="G4" s="38" t="s">
        <v>90</v>
      </c>
      <c r="H4" s="38"/>
      <c r="I4" s="39" t="s">
        <v>115</v>
      </c>
      <c r="J4" s="39"/>
      <c r="K4" s="40" t="s">
        <v>114</v>
      </c>
      <c r="L4" s="41"/>
      <c r="M4" s="25" t="s">
        <v>116</v>
      </c>
      <c r="N4" s="26"/>
      <c r="O4" s="27" t="s">
        <v>118</v>
      </c>
      <c r="P4" s="27"/>
      <c r="Q4" s="27" t="s">
        <v>146</v>
      </c>
      <c r="R4" s="27"/>
      <c r="S4" s="27" t="s">
        <v>89</v>
      </c>
      <c r="T4" s="27"/>
      <c r="U4" s="27" t="s">
        <v>117</v>
      </c>
      <c r="V4" s="27"/>
      <c r="W4" s="28" t="s">
        <v>140</v>
      </c>
      <c r="X4" s="28"/>
      <c r="Y4" s="28" t="s">
        <v>141</v>
      </c>
      <c r="Z4" s="28"/>
      <c r="AA4" s="28" t="s">
        <v>142</v>
      </c>
      <c r="AB4" s="28"/>
      <c r="AC4" s="28" t="s">
        <v>149</v>
      </c>
      <c r="AD4" s="28"/>
      <c r="AG4" s="1" t="s">
        <v>0</v>
      </c>
      <c r="AH4" s="2" t="s">
        <v>1</v>
      </c>
      <c r="AI4" s="3" t="s">
        <v>2</v>
      </c>
      <c r="AJ4" s="35" t="s">
        <v>121</v>
      </c>
      <c r="AK4" s="35"/>
      <c r="AL4" s="35" t="s">
        <v>91</v>
      </c>
      <c r="AM4" s="35"/>
      <c r="AN4" s="28" t="s">
        <v>149</v>
      </c>
      <c r="AO4" s="28"/>
      <c r="AP4" s="29"/>
      <c r="AQ4" s="29"/>
      <c r="AR4" s="29"/>
      <c r="AS4" s="29"/>
      <c r="AT4" s="36"/>
      <c r="AU4" s="37"/>
    </row>
    <row r="5" spans="2:47" x14ac:dyDescent="0.25">
      <c r="B5" s="2"/>
      <c r="C5" s="2" t="s">
        <v>4</v>
      </c>
      <c r="D5" s="3" t="s">
        <v>5</v>
      </c>
      <c r="E5" s="15" t="s">
        <v>6</v>
      </c>
      <c r="F5" s="4" t="s">
        <v>7</v>
      </c>
      <c r="G5" s="2" t="s">
        <v>6</v>
      </c>
      <c r="H5" s="4" t="s">
        <v>7</v>
      </c>
      <c r="I5" s="15" t="s">
        <v>6</v>
      </c>
      <c r="J5" s="4" t="s">
        <v>7</v>
      </c>
      <c r="K5" s="15" t="s">
        <v>6</v>
      </c>
      <c r="L5" s="4" t="s">
        <v>7</v>
      </c>
      <c r="M5" s="15" t="s">
        <v>6</v>
      </c>
      <c r="N5" s="4" t="s">
        <v>7</v>
      </c>
      <c r="O5" s="15" t="s">
        <v>6</v>
      </c>
      <c r="P5" s="4" t="s">
        <v>7</v>
      </c>
      <c r="Q5" s="19" t="s">
        <v>6</v>
      </c>
      <c r="R5" s="4" t="s">
        <v>7</v>
      </c>
      <c r="S5" s="15" t="s">
        <v>6</v>
      </c>
      <c r="T5" s="4" t="s">
        <v>7</v>
      </c>
      <c r="U5" s="15" t="s">
        <v>6</v>
      </c>
      <c r="V5" s="4" t="s">
        <v>7</v>
      </c>
      <c r="W5" s="17" t="s">
        <v>6</v>
      </c>
      <c r="X5" s="4" t="s">
        <v>7</v>
      </c>
      <c r="Y5" s="17" t="s">
        <v>6</v>
      </c>
      <c r="Z5" s="4" t="s">
        <v>7</v>
      </c>
      <c r="AA5" s="18" t="s">
        <v>6</v>
      </c>
      <c r="AB5" s="4" t="s">
        <v>7</v>
      </c>
      <c r="AC5" s="23" t="s">
        <v>6</v>
      </c>
      <c r="AD5" s="4" t="s">
        <v>7</v>
      </c>
      <c r="AG5" s="2"/>
      <c r="AH5" s="2" t="s">
        <v>4</v>
      </c>
      <c r="AI5" s="3" t="s">
        <v>5</v>
      </c>
      <c r="AJ5" s="2" t="s">
        <v>6</v>
      </c>
      <c r="AK5" s="4" t="s">
        <v>7</v>
      </c>
      <c r="AL5" s="13" t="s">
        <v>6</v>
      </c>
      <c r="AM5" s="4" t="s">
        <v>7</v>
      </c>
      <c r="AN5" s="23" t="s">
        <v>6</v>
      </c>
      <c r="AO5" s="4" t="s">
        <v>7</v>
      </c>
      <c r="AP5" s="2" t="s">
        <v>6</v>
      </c>
      <c r="AQ5" s="4" t="s">
        <v>7</v>
      </c>
      <c r="AR5" s="2" t="s">
        <v>6</v>
      </c>
      <c r="AS5" s="4" t="s">
        <v>7</v>
      </c>
      <c r="AT5" s="2" t="s">
        <v>6</v>
      </c>
      <c r="AU5" s="4" t="s">
        <v>7</v>
      </c>
    </row>
    <row r="6" spans="2:47" x14ac:dyDescent="0.25">
      <c r="B6" s="2">
        <v>1</v>
      </c>
      <c r="C6" s="5" t="s">
        <v>8</v>
      </c>
      <c r="D6" s="3">
        <f>F6+Z6+R6</f>
        <v>293.45794392523362</v>
      </c>
      <c r="E6" s="5" t="s">
        <v>86</v>
      </c>
      <c r="F6" s="6"/>
      <c r="G6" s="5" t="s">
        <v>86</v>
      </c>
      <c r="H6" s="6"/>
      <c r="I6" s="5" t="s">
        <v>86</v>
      </c>
      <c r="J6" s="6"/>
      <c r="K6" s="5" t="s">
        <v>86</v>
      </c>
      <c r="L6" s="6"/>
      <c r="M6" s="5" t="s">
        <v>86</v>
      </c>
      <c r="N6" s="6"/>
      <c r="O6" s="5" t="s">
        <v>86</v>
      </c>
      <c r="P6" s="6"/>
      <c r="Q6" s="5">
        <v>115</v>
      </c>
      <c r="R6" s="6">
        <f>(((321-Q6+1)/321)*300)</f>
        <v>193.45794392523362</v>
      </c>
      <c r="S6" s="5" t="s">
        <v>86</v>
      </c>
      <c r="T6" s="6"/>
      <c r="U6" s="5" t="s">
        <v>86</v>
      </c>
      <c r="V6" s="6"/>
      <c r="W6" s="5">
        <v>32</v>
      </c>
      <c r="X6" s="11">
        <f>(((236-W6+1)/236)*100)</f>
        <v>86.864406779661024</v>
      </c>
      <c r="Y6" s="5">
        <v>1</v>
      </c>
      <c r="Z6" s="6">
        <f>(((31-Y6+1)/31)*100)</f>
        <v>100</v>
      </c>
      <c r="AA6" s="5" t="s">
        <v>86</v>
      </c>
      <c r="AB6" s="6"/>
      <c r="AC6" s="5" t="s">
        <v>86</v>
      </c>
      <c r="AD6" s="6"/>
      <c r="AG6" s="2">
        <v>1</v>
      </c>
      <c r="AH6" s="5" t="s">
        <v>26</v>
      </c>
      <c r="AI6" s="3">
        <f t="shared" ref="AI6:AI25" si="0">AK6+AM6+AO6+AQ6+AS6+AU6</f>
        <v>191.72185430463577</v>
      </c>
      <c r="AJ6" s="5">
        <v>1</v>
      </c>
      <c r="AK6" s="6">
        <f t="shared" ref="AK6:AK13" si="1">(((8-AJ6+1)/8)*150)</f>
        <v>150</v>
      </c>
      <c r="AL6" s="5">
        <v>131</v>
      </c>
      <c r="AM6" s="6">
        <f>(((151-AL6+1)/151)*300)</f>
        <v>41.721854304635755</v>
      </c>
      <c r="AN6" s="5"/>
      <c r="AO6" s="6"/>
      <c r="AP6" s="5"/>
      <c r="AQ6" s="6"/>
      <c r="AR6" s="5"/>
      <c r="AS6" s="6"/>
      <c r="AT6" s="5"/>
      <c r="AU6" s="6"/>
    </row>
    <row r="7" spans="2:47" x14ac:dyDescent="0.25">
      <c r="B7" s="2">
        <v>2</v>
      </c>
      <c r="C7" s="5" t="s">
        <v>88</v>
      </c>
      <c r="D7" s="3">
        <f t="shared" ref="D7:D25" si="2">+L7+N7+V7+F7+AD7+AB7+H7</f>
        <v>283.64259138959426</v>
      </c>
      <c r="E7" s="5">
        <v>3</v>
      </c>
      <c r="F7" s="6">
        <f t="shared" ref="F7:F12" si="3">(((12-E7+1)/12)*150)</f>
        <v>125</v>
      </c>
      <c r="G7" s="5" t="s">
        <v>86</v>
      </c>
      <c r="H7" s="11"/>
      <c r="I7" s="5">
        <v>99</v>
      </c>
      <c r="J7" s="12">
        <f>(((100-I7+1)/100)*300)</f>
        <v>6</v>
      </c>
      <c r="K7" s="5">
        <v>210</v>
      </c>
      <c r="L7" s="6">
        <f>(((236-K7+1)/236)*300)</f>
        <v>34.322033898305087</v>
      </c>
      <c r="M7" s="5">
        <v>284</v>
      </c>
      <c r="N7" s="6">
        <f>(((315-M7+1)/315)*400)</f>
        <v>40.634920634920633</v>
      </c>
      <c r="O7" s="5">
        <v>172</v>
      </c>
      <c r="P7" s="12">
        <f>(((182-O7+1)/182)*400)</f>
        <v>24.175824175824175</v>
      </c>
      <c r="Q7" s="5" t="s">
        <v>86</v>
      </c>
      <c r="R7" s="6"/>
      <c r="S7" s="5" t="s">
        <v>86</v>
      </c>
      <c r="T7" s="12"/>
      <c r="U7" s="5">
        <v>342</v>
      </c>
      <c r="V7" s="6">
        <f>(((369-U7+1)/369)*400)</f>
        <v>30.352303523035228</v>
      </c>
      <c r="W7" s="5" t="s">
        <v>86</v>
      </c>
      <c r="X7" s="6"/>
      <c r="Y7" s="5" t="s">
        <v>86</v>
      </c>
      <c r="Z7" s="6"/>
      <c r="AA7" s="5" t="s">
        <v>86</v>
      </c>
      <c r="AB7" s="6"/>
      <c r="AC7" s="5">
        <v>8</v>
      </c>
      <c r="AD7" s="6">
        <f>(((15-AC7+1)/15)*100)</f>
        <v>53.333333333333336</v>
      </c>
      <c r="AG7" s="2">
        <v>2</v>
      </c>
      <c r="AH7" s="5" t="s">
        <v>25</v>
      </c>
      <c r="AI7" s="3">
        <f t="shared" si="0"/>
        <v>131.25</v>
      </c>
      <c r="AJ7" s="5">
        <v>2</v>
      </c>
      <c r="AK7" s="6">
        <f t="shared" si="1"/>
        <v>131.25</v>
      </c>
      <c r="AL7" s="5" t="s">
        <v>86</v>
      </c>
      <c r="AM7" s="6"/>
      <c r="AN7" s="5"/>
      <c r="AO7" s="6"/>
      <c r="AP7" s="5"/>
      <c r="AQ7" s="6"/>
      <c r="AR7" s="5"/>
      <c r="AS7" s="6"/>
      <c r="AT7" s="5"/>
      <c r="AU7" s="6"/>
    </row>
    <row r="8" spans="2:47" x14ac:dyDescent="0.25">
      <c r="B8" s="2">
        <v>6</v>
      </c>
      <c r="C8" s="5" t="s">
        <v>44</v>
      </c>
      <c r="D8" s="3">
        <f t="shared" si="2"/>
        <v>210.83333333333331</v>
      </c>
      <c r="E8" s="5">
        <v>2</v>
      </c>
      <c r="F8" s="6">
        <f t="shared" si="3"/>
        <v>137.5</v>
      </c>
      <c r="G8" s="5" t="s">
        <v>86</v>
      </c>
      <c r="H8" s="6"/>
      <c r="I8" s="5" t="s">
        <v>86</v>
      </c>
      <c r="J8" s="6"/>
      <c r="K8" s="5" t="s">
        <v>86</v>
      </c>
      <c r="L8" s="6"/>
      <c r="M8" s="5" t="s">
        <v>86</v>
      </c>
      <c r="N8" s="6"/>
      <c r="O8" s="5" t="s">
        <v>86</v>
      </c>
      <c r="P8" s="6"/>
      <c r="Q8" s="5" t="s">
        <v>86</v>
      </c>
      <c r="R8" s="6"/>
      <c r="S8" s="5" t="s">
        <v>86</v>
      </c>
      <c r="T8" s="6"/>
      <c r="U8" s="5" t="s">
        <v>86</v>
      </c>
      <c r="V8" s="6"/>
      <c r="W8" s="5" t="s">
        <v>86</v>
      </c>
      <c r="X8" s="6"/>
      <c r="Y8" s="5" t="s">
        <v>86</v>
      </c>
      <c r="Z8" s="6"/>
      <c r="AA8" s="5" t="s">
        <v>86</v>
      </c>
      <c r="AB8" s="6"/>
      <c r="AC8" s="5">
        <v>5</v>
      </c>
      <c r="AD8" s="6">
        <f>(((15-AC8+1)/15)*100)</f>
        <v>73.333333333333329</v>
      </c>
      <c r="AG8" s="2">
        <v>3</v>
      </c>
      <c r="AH8" s="5" t="s">
        <v>31</v>
      </c>
      <c r="AI8" s="3">
        <f t="shared" si="0"/>
        <v>112.5</v>
      </c>
      <c r="AJ8" s="5">
        <v>3</v>
      </c>
      <c r="AK8" s="6">
        <f t="shared" si="1"/>
        <v>112.5</v>
      </c>
      <c r="AL8" s="5" t="s">
        <v>86</v>
      </c>
      <c r="AM8" s="6"/>
      <c r="AN8" s="5"/>
      <c r="AO8" s="6"/>
      <c r="AP8" s="5"/>
      <c r="AQ8" s="6"/>
      <c r="AR8" s="5"/>
      <c r="AS8" s="6"/>
      <c r="AT8" s="5"/>
      <c r="AU8" s="6"/>
    </row>
    <row r="9" spans="2:47" x14ac:dyDescent="0.25">
      <c r="B9" s="2">
        <v>3</v>
      </c>
      <c r="C9" s="5" t="s">
        <v>11</v>
      </c>
      <c r="D9" s="3">
        <f t="shared" si="2"/>
        <v>175.60975609756099</v>
      </c>
      <c r="E9" s="5">
        <v>5</v>
      </c>
      <c r="F9" s="6">
        <f t="shared" si="3"/>
        <v>100</v>
      </c>
      <c r="G9" s="5" t="s">
        <v>86</v>
      </c>
      <c r="H9" s="6"/>
      <c r="I9" s="5" t="s">
        <v>86</v>
      </c>
      <c r="J9" s="6"/>
      <c r="K9" s="5" t="s">
        <v>86</v>
      </c>
      <c r="L9" s="6"/>
      <c r="M9" s="5" t="s">
        <v>86</v>
      </c>
      <c r="N9" s="6"/>
      <c r="O9" s="5" t="s">
        <v>86</v>
      </c>
      <c r="P9" s="6"/>
      <c r="Q9" s="5" t="s">
        <v>86</v>
      </c>
      <c r="R9" s="6"/>
      <c r="S9" s="5" t="s">
        <v>86</v>
      </c>
      <c r="T9" s="6"/>
      <c r="U9" s="5" t="s">
        <v>86</v>
      </c>
      <c r="V9" s="6"/>
      <c r="W9" s="5" t="s">
        <v>86</v>
      </c>
      <c r="X9" s="6"/>
      <c r="Y9" s="5" t="s">
        <v>86</v>
      </c>
      <c r="Z9" s="6"/>
      <c r="AA9" s="5">
        <v>11</v>
      </c>
      <c r="AB9" s="6">
        <f>(((41-AA9+1)/41)*100)</f>
        <v>75.609756097560975</v>
      </c>
      <c r="AC9" s="5" t="s">
        <v>86</v>
      </c>
      <c r="AD9" s="6"/>
      <c r="AG9" s="2">
        <v>4</v>
      </c>
      <c r="AH9" s="5" t="s">
        <v>123</v>
      </c>
      <c r="AI9" s="3">
        <f t="shared" si="0"/>
        <v>112.5</v>
      </c>
      <c r="AJ9" s="5">
        <v>3</v>
      </c>
      <c r="AK9" s="6">
        <f t="shared" si="1"/>
        <v>112.5</v>
      </c>
      <c r="AL9" s="5" t="s">
        <v>86</v>
      </c>
      <c r="AM9" s="6"/>
      <c r="AN9" s="5"/>
      <c r="AO9" s="6"/>
      <c r="AP9" s="5"/>
      <c r="AQ9" s="6"/>
      <c r="AR9" s="5"/>
      <c r="AS9" s="6"/>
      <c r="AT9" s="5"/>
      <c r="AU9" s="6"/>
    </row>
    <row r="10" spans="2:47" x14ac:dyDescent="0.25">
      <c r="B10" s="2">
        <v>4</v>
      </c>
      <c r="C10" s="5" t="s">
        <v>19</v>
      </c>
      <c r="D10" s="3">
        <f t="shared" si="2"/>
        <v>164.02439024390245</v>
      </c>
      <c r="E10" s="5">
        <v>3</v>
      </c>
      <c r="F10" s="6">
        <f t="shared" si="3"/>
        <v>125</v>
      </c>
      <c r="G10" s="5" t="s">
        <v>86</v>
      </c>
      <c r="H10" s="6"/>
      <c r="I10" s="5" t="s">
        <v>86</v>
      </c>
      <c r="J10" s="6"/>
      <c r="K10" s="5" t="s">
        <v>86</v>
      </c>
      <c r="L10" s="6"/>
      <c r="M10" s="5" t="s">
        <v>86</v>
      </c>
      <c r="N10" s="6"/>
      <c r="O10" s="5" t="s">
        <v>86</v>
      </c>
      <c r="P10" s="6"/>
      <c r="Q10" s="5" t="s">
        <v>86</v>
      </c>
      <c r="R10" s="6"/>
      <c r="S10" s="5" t="s">
        <v>86</v>
      </c>
      <c r="T10" s="6"/>
      <c r="U10" s="5" t="s">
        <v>86</v>
      </c>
      <c r="V10" s="6"/>
      <c r="W10" s="5" t="s">
        <v>86</v>
      </c>
      <c r="X10" s="6"/>
      <c r="Y10" s="5" t="s">
        <v>86</v>
      </c>
      <c r="Z10" s="6"/>
      <c r="AA10" s="5">
        <v>26</v>
      </c>
      <c r="AB10" s="6">
        <f>(((41-AA10+1)/41)*100)</f>
        <v>39.024390243902438</v>
      </c>
      <c r="AC10" s="5" t="s">
        <v>86</v>
      </c>
      <c r="AD10" s="6"/>
      <c r="AG10" s="2">
        <v>5</v>
      </c>
      <c r="AH10" s="5" t="s">
        <v>27</v>
      </c>
      <c r="AI10" s="3">
        <f t="shared" si="0"/>
        <v>75</v>
      </c>
      <c r="AJ10" s="5">
        <v>5</v>
      </c>
      <c r="AK10" s="6">
        <f t="shared" si="1"/>
        <v>75</v>
      </c>
      <c r="AL10" s="5" t="s">
        <v>86</v>
      </c>
      <c r="AM10" s="6"/>
      <c r="AN10" s="5"/>
      <c r="AO10" s="6"/>
      <c r="AP10" s="5"/>
      <c r="AQ10" s="6"/>
      <c r="AR10" s="5"/>
      <c r="AS10" s="6"/>
      <c r="AT10" s="5"/>
      <c r="AU10" s="6"/>
    </row>
    <row r="11" spans="2:47" x14ac:dyDescent="0.25">
      <c r="B11" s="2">
        <v>5</v>
      </c>
      <c r="C11" s="5" t="s">
        <v>10</v>
      </c>
      <c r="D11" s="3">
        <f t="shared" si="2"/>
        <v>150</v>
      </c>
      <c r="E11" s="5">
        <v>1</v>
      </c>
      <c r="F11" s="6">
        <f t="shared" si="3"/>
        <v>150</v>
      </c>
      <c r="G11" s="5" t="s">
        <v>86</v>
      </c>
      <c r="H11" s="6"/>
      <c r="I11" s="5" t="s">
        <v>86</v>
      </c>
      <c r="J11" s="6"/>
      <c r="K11" s="5" t="s">
        <v>86</v>
      </c>
      <c r="L11" s="6"/>
      <c r="M11" s="5" t="s">
        <v>86</v>
      </c>
      <c r="N11" s="6"/>
      <c r="O11" s="5" t="s">
        <v>86</v>
      </c>
      <c r="P11" s="6"/>
      <c r="Q11" s="5" t="s">
        <v>86</v>
      </c>
      <c r="R11" s="6"/>
      <c r="S11" s="5" t="s">
        <v>86</v>
      </c>
      <c r="T11" s="6"/>
      <c r="U11" s="5" t="s">
        <v>86</v>
      </c>
      <c r="V11" s="6"/>
      <c r="W11" s="5" t="s">
        <v>86</v>
      </c>
      <c r="X11" s="6"/>
      <c r="Y11" s="5" t="s">
        <v>86</v>
      </c>
      <c r="Z11" s="6"/>
      <c r="AA11" s="5" t="s">
        <v>86</v>
      </c>
      <c r="AB11" s="6"/>
      <c r="AC11" s="5" t="s">
        <v>86</v>
      </c>
      <c r="AD11" s="6"/>
      <c r="AG11" s="2">
        <v>6</v>
      </c>
      <c r="AH11" s="5" t="s">
        <v>106</v>
      </c>
      <c r="AI11" s="3">
        <f t="shared" si="0"/>
        <v>56.25</v>
      </c>
      <c r="AJ11" s="5">
        <v>6</v>
      </c>
      <c r="AK11" s="6">
        <f t="shared" si="1"/>
        <v>56.25</v>
      </c>
      <c r="AL11" s="5" t="s">
        <v>86</v>
      </c>
      <c r="AM11" s="6"/>
      <c r="AN11" s="5"/>
      <c r="AO11" s="6"/>
      <c r="AP11" s="5"/>
      <c r="AQ11" s="6"/>
      <c r="AR11" s="5"/>
      <c r="AS11" s="6"/>
      <c r="AT11" s="5"/>
      <c r="AU11" s="6"/>
    </row>
    <row r="12" spans="2:47" x14ac:dyDescent="0.25">
      <c r="B12" s="2">
        <v>11</v>
      </c>
      <c r="C12" s="5" t="s">
        <v>40</v>
      </c>
      <c r="D12" s="3">
        <f t="shared" si="2"/>
        <v>109.16666666666666</v>
      </c>
      <c r="E12" s="5">
        <v>8</v>
      </c>
      <c r="F12" s="6">
        <f t="shared" si="3"/>
        <v>62.5</v>
      </c>
      <c r="G12" s="5" t="s">
        <v>86</v>
      </c>
      <c r="H12" s="6"/>
      <c r="I12" s="5" t="s">
        <v>86</v>
      </c>
      <c r="J12" s="6"/>
      <c r="K12" s="5" t="s">
        <v>86</v>
      </c>
      <c r="L12" s="6"/>
      <c r="M12" s="5" t="s">
        <v>86</v>
      </c>
      <c r="N12" s="6"/>
      <c r="O12" s="5" t="s">
        <v>86</v>
      </c>
      <c r="P12" s="6"/>
      <c r="Q12" s="5" t="s">
        <v>86</v>
      </c>
      <c r="R12" s="6"/>
      <c r="S12" s="5" t="s">
        <v>86</v>
      </c>
      <c r="T12" s="6"/>
      <c r="U12" s="5" t="s">
        <v>86</v>
      </c>
      <c r="V12" s="6"/>
      <c r="W12" s="5" t="s">
        <v>86</v>
      </c>
      <c r="X12" s="6"/>
      <c r="Y12" s="5" t="s">
        <v>86</v>
      </c>
      <c r="Z12" s="6"/>
      <c r="AA12" s="5" t="s">
        <v>86</v>
      </c>
      <c r="AB12" s="6"/>
      <c r="AC12" s="5">
        <v>9</v>
      </c>
      <c r="AD12" s="6">
        <f>(((15-AC12+1)/15)*100)</f>
        <v>46.666666666666664</v>
      </c>
      <c r="AG12" s="2">
        <v>7</v>
      </c>
      <c r="AH12" s="5" t="s">
        <v>124</v>
      </c>
      <c r="AI12" s="3">
        <f t="shared" si="0"/>
        <v>37.5</v>
      </c>
      <c r="AJ12" s="5">
        <v>7</v>
      </c>
      <c r="AK12" s="6">
        <f t="shared" si="1"/>
        <v>37.5</v>
      </c>
      <c r="AL12" s="5" t="s">
        <v>86</v>
      </c>
      <c r="AM12" s="6"/>
      <c r="AN12" s="5"/>
      <c r="AO12" s="6"/>
      <c r="AP12" s="5"/>
      <c r="AQ12" s="6"/>
      <c r="AR12" s="5"/>
      <c r="AS12" s="6"/>
      <c r="AT12" s="5"/>
      <c r="AU12" s="6"/>
    </row>
    <row r="13" spans="2:47" x14ac:dyDescent="0.25">
      <c r="B13" s="2">
        <v>7</v>
      </c>
      <c r="C13" s="5" t="s">
        <v>38</v>
      </c>
      <c r="D13" s="3">
        <f t="shared" si="2"/>
        <v>100</v>
      </c>
      <c r="E13" s="5" t="s">
        <v>86</v>
      </c>
      <c r="F13" s="6"/>
      <c r="G13" s="5" t="s">
        <v>86</v>
      </c>
      <c r="H13" s="6"/>
      <c r="I13" s="5" t="s">
        <v>86</v>
      </c>
      <c r="J13" s="6"/>
      <c r="K13" s="5" t="s">
        <v>86</v>
      </c>
      <c r="L13" s="6"/>
      <c r="M13" s="5" t="s">
        <v>86</v>
      </c>
      <c r="N13" s="6"/>
      <c r="O13" s="5" t="s">
        <v>86</v>
      </c>
      <c r="P13" s="6"/>
      <c r="Q13" s="5" t="s">
        <v>86</v>
      </c>
      <c r="R13" s="6"/>
      <c r="S13" s="5" t="s">
        <v>86</v>
      </c>
      <c r="T13" s="6"/>
      <c r="U13" s="5" t="s">
        <v>86</v>
      </c>
      <c r="V13" s="6"/>
      <c r="W13" s="5" t="s">
        <v>86</v>
      </c>
      <c r="X13" s="6"/>
      <c r="Y13" s="5" t="s">
        <v>86</v>
      </c>
      <c r="Z13" s="6"/>
      <c r="AA13" s="5">
        <v>1</v>
      </c>
      <c r="AB13" s="6">
        <f>(((41-AA13+1)/41)*100)</f>
        <v>100</v>
      </c>
      <c r="AC13" s="5" t="s">
        <v>86</v>
      </c>
      <c r="AD13" s="6"/>
      <c r="AG13" s="2">
        <v>8</v>
      </c>
      <c r="AH13" s="5" t="s">
        <v>28</v>
      </c>
      <c r="AI13" s="3">
        <f t="shared" si="0"/>
        <v>18.75</v>
      </c>
      <c r="AJ13" s="5">
        <v>8</v>
      </c>
      <c r="AK13" s="6">
        <f t="shared" si="1"/>
        <v>18.75</v>
      </c>
      <c r="AL13" s="5" t="s">
        <v>86</v>
      </c>
      <c r="AM13" s="6"/>
      <c r="AN13" s="5"/>
      <c r="AO13" s="6"/>
      <c r="AP13" s="5"/>
      <c r="AQ13" s="6"/>
      <c r="AR13" s="5"/>
      <c r="AS13" s="6"/>
      <c r="AT13" s="5"/>
      <c r="AU13" s="6"/>
    </row>
    <row r="14" spans="2:47" x14ac:dyDescent="0.25">
      <c r="B14" s="2">
        <v>8</v>
      </c>
      <c r="C14" s="5" t="s">
        <v>22</v>
      </c>
      <c r="D14" s="3">
        <f t="shared" si="2"/>
        <v>87.5</v>
      </c>
      <c r="E14" s="5">
        <v>6</v>
      </c>
      <c r="F14" s="6">
        <f>(((12-E14+1)/12)*150)</f>
        <v>87.5</v>
      </c>
      <c r="G14" s="5" t="s">
        <v>86</v>
      </c>
      <c r="H14" s="6"/>
      <c r="I14" s="5" t="s">
        <v>86</v>
      </c>
      <c r="J14" s="6"/>
      <c r="K14" s="5" t="s">
        <v>86</v>
      </c>
      <c r="L14" s="6"/>
      <c r="M14" s="5" t="s">
        <v>86</v>
      </c>
      <c r="N14" s="6"/>
      <c r="O14" s="5" t="s">
        <v>86</v>
      </c>
      <c r="P14" s="6"/>
      <c r="Q14" s="5" t="s">
        <v>86</v>
      </c>
      <c r="R14" s="6"/>
      <c r="S14" s="5" t="s">
        <v>86</v>
      </c>
      <c r="T14" s="6"/>
      <c r="U14" s="5" t="s">
        <v>86</v>
      </c>
      <c r="V14" s="6"/>
      <c r="W14" s="5" t="s">
        <v>86</v>
      </c>
      <c r="X14" s="6"/>
      <c r="Y14" s="5" t="s">
        <v>86</v>
      </c>
      <c r="Z14" s="6"/>
      <c r="AA14" s="5" t="s">
        <v>86</v>
      </c>
      <c r="AB14" s="6"/>
      <c r="AC14" s="5" t="s">
        <v>86</v>
      </c>
      <c r="AD14" s="6"/>
      <c r="AG14" s="2">
        <v>9</v>
      </c>
      <c r="AH14" s="5" t="s">
        <v>33</v>
      </c>
      <c r="AI14" s="3">
        <f t="shared" si="0"/>
        <v>9.0909090909090917</v>
      </c>
      <c r="AJ14" s="5"/>
      <c r="AK14" s="6"/>
      <c r="AL14" s="5"/>
      <c r="AM14" s="6"/>
      <c r="AN14" s="5">
        <v>11</v>
      </c>
      <c r="AO14" s="6">
        <f>(((11-AN14+1)/11)*100)</f>
        <v>9.0909090909090917</v>
      </c>
      <c r="AP14" s="5"/>
      <c r="AQ14" s="6"/>
      <c r="AR14" s="5"/>
      <c r="AS14" s="6"/>
      <c r="AT14" s="5"/>
      <c r="AU14" s="6"/>
    </row>
    <row r="15" spans="2:47" x14ac:dyDescent="0.25">
      <c r="B15" s="2">
        <v>9</v>
      </c>
      <c r="C15" s="5" t="s">
        <v>14</v>
      </c>
      <c r="D15" s="3">
        <f t="shared" si="2"/>
        <v>81.818181818181813</v>
      </c>
      <c r="E15" s="5" t="s">
        <v>86</v>
      </c>
      <c r="F15" s="6"/>
      <c r="G15" s="5">
        <v>41</v>
      </c>
      <c r="H15" s="6">
        <f>(((55-G15+1)/55)*300)</f>
        <v>81.818181818181813</v>
      </c>
      <c r="I15" s="5" t="s">
        <v>86</v>
      </c>
      <c r="J15" s="6"/>
      <c r="K15" s="5" t="s">
        <v>86</v>
      </c>
      <c r="L15" s="6"/>
      <c r="M15" s="5" t="s">
        <v>86</v>
      </c>
      <c r="N15" s="6"/>
      <c r="O15" s="5" t="s">
        <v>86</v>
      </c>
      <c r="P15" s="6"/>
      <c r="Q15" s="5" t="s">
        <v>86</v>
      </c>
      <c r="R15" s="6"/>
      <c r="S15" s="5" t="s">
        <v>86</v>
      </c>
      <c r="T15" s="6"/>
      <c r="U15" s="5" t="s">
        <v>86</v>
      </c>
      <c r="V15" s="6"/>
      <c r="W15" s="5" t="s">
        <v>86</v>
      </c>
      <c r="X15" s="6"/>
      <c r="Y15" s="5" t="s">
        <v>86</v>
      </c>
      <c r="Z15" s="6"/>
      <c r="AA15" s="5" t="s">
        <v>86</v>
      </c>
      <c r="AB15" s="6"/>
      <c r="AC15" s="5" t="s">
        <v>86</v>
      </c>
      <c r="AD15" s="6"/>
      <c r="AG15" s="2">
        <v>10</v>
      </c>
      <c r="AH15" s="5" t="s">
        <v>29</v>
      </c>
      <c r="AI15" s="3">
        <f t="shared" si="0"/>
        <v>0</v>
      </c>
      <c r="AJ15" s="5" t="s">
        <v>86</v>
      </c>
      <c r="AK15" s="6"/>
      <c r="AL15" s="5" t="s">
        <v>86</v>
      </c>
      <c r="AM15" s="6"/>
      <c r="AN15" s="5"/>
      <c r="AO15" s="6"/>
      <c r="AP15" s="5"/>
      <c r="AQ15" s="6"/>
      <c r="AR15" s="5"/>
      <c r="AS15" s="6"/>
      <c r="AT15" s="5"/>
      <c r="AU15" s="6"/>
    </row>
    <row r="16" spans="2:47" x14ac:dyDescent="0.25">
      <c r="B16" s="2">
        <v>10</v>
      </c>
      <c r="C16" s="5" t="s">
        <v>41</v>
      </c>
      <c r="D16" s="3">
        <f t="shared" si="2"/>
        <v>75</v>
      </c>
      <c r="E16" s="5">
        <v>7</v>
      </c>
      <c r="F16" s="6">
        <f>(((12-E16+1)/12)*150)</f>
        <v>75</v>
      </c>
      <c r="G16" s="5" t="s">
        <v>86</v>
      </c>
      <c r="H16" s="6"/>
      <c r="I16" s="5" t="s">
        <v>86</v>
      </c>
      <c r="J16" s="6"/>
      <c r="K16" s="5" t="s">
        <v>86</v>
      </c>
      <c r="L16" s="6"/>
      <c r="M16" s="5" t="s">
        <v>86</v>
      </c>
      <c r="N16" s="6"/>
      <c r="O16" s="5" t="s">
        <v>86</v>
      </c>
      <c r="P16" s="6"/>
      <c r="Q16" s="5" t="s">
        <v>86</v>
      </c>
      <c r="R16" s="6"/>
      <c r="S16" s="5" t="s">
        <v>86</v>
      </c>
      <c r="T16" s="6"/>
      <c r="U16" s="5" t="s">
        <v>86</v>
      </c>
      <c r="V16" s="6"/>
      <c r="W16" s="5" t="s">
        <v>86</v>
      </c>
      <c r="X16" s="6"/>
      <c r="Y16" s="5" t="s">
        <v>86</v>
      </c>
      <c r="Z16" s="6"/>
      <c r="AA16" s="5" t="s">
        <v>86</v>
      </c>
      <c r="AB16" s="6"/>
      <c r="AC16" s="5" t="s">
        <v>86</v>
      </c>
      <c r="AD16" s="6"/>
      <c r="AG16" s="2">
        <v>11</v>
      </c>
      <c r="AH16" s="5" t="s">
        <v>30</v>
      </c>
      <c r="AI16" s="3">
        <f t="shared" si="0"/>
        <v>0</v>
      </c>
      <c r="AJ16" s="5" t="s">
        <v>86</v>
      </c>
      <c r="AK16" s="6"/>
      <c r="AL16" s="5" t="s">
        <v>86</v>
      </c>
      <c r="AM16" s="6"/>
      <c r="AN16" s="5"/>
      <c r="AO16" s="6"/>
      <c r="AP16" s="5"/>
      <c r="AQ16" s="6"/>
      <c r="AR16" s="5"/>
      <c r="AS16" s="6"/>
      <c r="AT16" s="5"/>
      <c r="AU16" s="6"/>
    </row>
    <row r="17" spans="2:47" x14ac:dyDescent="0.25">
      <c r="B17" s="2">
        <v>12</v>
      </c>
      <c r="C17" s="5" t="s">
        <v>37</v>
      </c>
      <c r="D17" s="3">
        <f t="shared" si="2"/>
        <v>50</v>
      </c>
      <c r="E17" s="5">
        <v>9</v>
      </c>
      <c r="F17" s="6">
        <f>(((12-E17+1)/12)*150)</f>
        <v>50</v>
      </c>
      <c r="G17" s="5" t="s">
        <v>86</v>
      </c>
      <c r="H17" s="6"/>
      <c r="I17" s="5" t="s">
        <v>86</v>
      </c>
      <c r="J17" s="6"/>
      <c r="K17" s="5" t="s">
        <v>86</v>
      </c>
      <c r="L17" s="6"/>
      <c r="M17" s="5" t="s">
        <v>86</v>
      </c>
      <c r="N17" s="6"/>
      <c r="O17" s="5" t="s">
        <v>86</v>
      </c>
      <c r="P17" s="6"/>
      <c r="Q17" s="5" t="s">
        <v>86</v>
      </c>
      <c r="R17" s="6"/>
      <c r="S17" s="5" t="s">
        <v>86</v>
      </c>
      <c r="T17" s="6"/>
      <c r="U17" s="5" t="s">
        <v>86</v>
      </c>
      <c r="V17" s="6"/>
      <c r="W17" s="5" t="s">
        <v>86</v>
      </c>
      <c r="X17" s="6"/>
      <c r="Y17" s="5" t="s">
        <v>86</v>
      </c>
      <c r="Z17" s="6"/>
      <c r="AA17" s="5" t="s">
        <v>86</v>
      </c>
      <c r="AB17" s="6"/>
      <c r="AC17" s="5" t="s">
        <v>86</v>
      </c>
      <c r="AD17" s="6"/>
      <c r="AG17" s="2">
        <v>12</v>
      </c>
      <c r="AH17" s="5"/>
      <c r="AI17" s="3">
        <f t="shared" si="0"/>
        <v>0</v>
      </c>
      <c r="AJ17" s="5"/>
      <c r="AK17" s="6"/>
      <c r="AL17" s="5"/>
      <c r="AM17" s="6"/>
      <c r="AN17" s="5"/>
      <c r="AO17" s="6"/>
      <c r="AP17" s="5"/>
      <c r="AQ17" s="6"/>
      <c r="AR17" s="5"/>
      <c r="AS17" s="6"/>
      <c r="AT17" s="5"/>
      <c r="AU17" s="6"/>
    </row>
    <row r="18" spans="2:47" x14ac:dyDescent="0.25">
      <c r="B18" s="2">
        <v>13</v>
      </c>
      <c r="C18" s="5" t="s">
        <v>122</v>
      </c>
      <c r="D18" s="3">
        <f t="shared" si="2"/>
        <v>37.5</v>
      </c>
      <c r="E18" s="5">
        <v>10</v>
      </c>
      <c r="F18" s="6">
        <f>(((12-E18+1)/12)*150)</f>
        <v>37.5</v>
      </c>
      <c r="G18" s="5" t="s">
        <v>86</v>
      </c>
      <c r="H18" s="6"/>
      <c r="I18" s="5" t="s">
        <v>86</v>
      </c>
      <c r="J18" s="6"/>
      <c r="K18" s="5" t="s">
        <v>86</v>
      </c>
      <c r="L18" s="6"/>
      <c r="M18" s="5" t="s">
        <v>86</v>
      </c>
      <c r="N18" s="6"/>
      <c r="O18" s="5" t="s">
        <v>86</v>
      </c>
      <c r="P18" s="6"/>
      <c r="Q18" s="5" t="s">
        <v>86</v>
      </c>
      <c r="R18" s="6"/>
      <c r="S18" s="5" t="s">
        <v>86</v>
      </c>
      <c r="T18" s="6"/>
      <c r="U18" s="5" t="s">
        <v>86</v>
      </c>
      <c r="V18" s="6"/>
      <c r="W18" s="5" t="s">
        <v>86</v>
      </c>
      <c r="X18" s="6"/>
      <c r="Y18" s="5" t="s">
        <v>86</v>
      </c>
      <c r="Z18" s="6"/>
      <c r="AA18" s="5" t="s">
        <v>86</v>
      </c>
      <c r="AB18" s="6"/>
      <c r="AC18" s="5" t="s">
        <v>86</v>
      </c>
      <c r="AD18" s="6"/>
      <c r="AG18" s="2">
        <v>13</v>
      </c>
      <c r="AH18" s="5"/>
      <c r="AI18" s="3">
        <f t="shared" si="0"/>
        <v>0</v>
      </c>
      <c r="AJ18" s="5"/>
      <c r="AK18" s="6"/>
      <c r="AL18" s="5"/>
      <c r="AM18" s="6"/>
      <c r="AN18" s="5"/>
      <c r="AO18" s="6"/>
      <c r="AP18" s="5"/>
      <c r="AQ18" s="6"/>
      <c r="AR18" s="5"/>
      <c r="AS18" s="6"/>
      <c r="AT18" s="5"/>
      <c r="AU18" s="6"/>
    </row>
    <row r="19" spans="2:47" x14ac:dyDescent="0.25">
      <c r="B19" s="2">
        <v>14</v>
      </c>
      <c r="C19" s="5" t="s">
        <v>143</v>
      </c>
      <c r="D19" s="3">
        <f t="shared" si="2"/>
        <v>26.829268292682929</v>
      </c>
      <c r="E19" s="5" t="s">
        <v>86</v>
      </c>
      <c r="F19" s="6"/>
      <c r="G19" s="5" t="s">
        <v>86</v>
      </c>
      <c r="H19" s="6"/>
      <c r="I19" s="5" t="s">
        <v>86</v>
      </c>
      <c r="J19" s="6"/>
      <c r="K19" s="5" t="s">
        <v>86</v>
      </c>
      <c r="L19" s="6"/>
      <c r="M19" s="5" t="s">
        <v>86</v>
      </c>
      <c r="N19" s="6"/>
      <c r="O19" s="5" t="s">
        <v>86</v>
      </c>
      <c r="P19" s="6"/>
      <c r="Q19" s="5" t="s">
        <v>86</v>
      </c>
      <c r="R19" s="6"/>
      <c r="S19" s="5" t="s">
        <v>86</v>
      </c>
      <c r="T19" s="6"/>
      <c r="U19" s="5" t="s">
        <v>86</v>
      </c>
      <c r="V19" s="6"/>
      <c r="W19" s="5" t="s">
        <v>86</v>
      </c>
      <c r="X19" s="6"/>
      <c r="Y19" s="5" t="s">
        <v>86</v>
      </c>
      <c r="Z19" s="6"/>
      <c r="AA19" s="5">
        <v>31</v>
      </c>
      <c r="AB19" s="6">
        <f>(((41-AA19+1)/41)*100)</f>
        <v>26.829268292682929</v>
      </c>
      <c r="AC19" s="5" t="s">
        <v>86</v>
      </c>
      <c r="AD19" s="6"/>
      <c r="AG19" s="2">
        <v>14</v>
      </c>
      <c r="AH19" s="5"/>
      <c r="AI19" s="3">
        <f t="shared" si="0"/>
        <v>0</v>
      </c>
      <c r="AJ19" s="5"/>
      <c r="AK19" s="6"/>
      <c r="AL19" s="5"/>
      <c r="AM19" s="6"/>
      <c r="AN19" s="5"/>
      <c r="AO19" s="6"/>
      <c r="AP19" s="5"/>
      <c r="AQ19" s="6"/>
      <c r="AR19" s="5"/>
      <c r="AS19" s="6"/>
      <c r="AT19" s="5"/>
      <c r="AU19" s="6"/>
    </row>
    <row r="20" spans="2:47" x14ac:dyDescent="0.25">
      <c r="B20" s="2">
        <v>15</v>
      </c>
      <c r="C20" s="5" t="s">
        <v>43</v>
      </c>
      <c r="D20" s="3">
        <f t="shared" si="2"/>
        <v>25</v>
      </c>
      <c r="E20" s="5">
        <v>11</v>
      </c>
      <c r="F20" s="6">
        <f>(((12-E20+1)/12)*150)</f>
        <v>25</v>
      </c>
      <c r="G20" s="5" t="s">
        <v>86</v>
      </c>
      <c r="H20" s="6"/>
      <c r="I20" s="5" t="s">
        <v>86</v>
      </c>
      <c r="J20" s="6"/>
      <c r="K20" s="5" t="s">
        <v>86</v>
      </c>
      <c r="L20" s="6"/>
      <c r="M20" s="5" t="s">
        <v>86</v>
      </c>
      <c r="N20" s="6"/>
      <c r="O20" s="5" t="s">
        <v>86</v>
      </c>
      <c r="P20" s="6"/>
      <c r="Q20" s="5" t="s">
        <v>86</v>
      </c>
      <c r="R20" s="6"/>
      <c r="S20" s="5" t="s">
        <v>86</v>
      </c>
      <c r="T20" s="6"/>
      <c r="U20" s="5" t="s">
        <v>86</v>
      </c>
      <c r="V20" s="6"/>
      <c r="W20" s="5" t="s">
        <v>86</v>
      </c>
      <c r="X20" s="6"/>
      <c r="Y20" s="5" t="s">
        <v>86</v>
      </c>
      <c r="Z20" s="6"/>
      <c r="AA20" s="5" t="s">
        <v>86</v>
      </c>
      <c r="AB20" s="6"/>
      <c r="AC20" s="5" t="s">
        <v>86</v>
      </c>
      <c r="AD20" s="6"/>
      <c r="AG20" s="2">
        <v>15</v>
      </c>
      <c r="AH20" s="5"/>
      <c r="AI20" s="3">
        <f t="shared" si="0"/>
        <v>0</v>
      </c>
      <c r="AJ20" s="5"/>
      <c r="AK20" s="6"/>
      <c r="AL20" s="5"/>
      <c r="AM20" s="6"/>
      <c r="AN20" s="5"/>
      <c r="AO20" s="6"/>
      <c r="AP20" s="5"/>
      <c r="AQ20" s="6"/>
      <c r="AR20" s="5"/>
      <c r="AS20" s="6"/>
      <c r="AT20" s="5"/>
      <c r="AU20" s="6"/>
    </row>
    <row r="21" spans="2:47" x14ac:dyDescent="0.25">
      <c r="B21" s="2">
        <v>16</v>
      </c>
      <c r="C21" s="5" t="s">
        <v>20</v>
      </c>
      <c r="D21" s="3">
        <f t="shared" si="2"/>
        <v>12.5</v>
      </c>
      <c r="E21" s="5">
        <v>12</v>
      </c>
      <c r="F21" s="6">
        <f>(((12-E21+1)/12)*150)</f>
        <v>12.5</v>
      </c>
      <c r="G21" s="5" t="s">
        <v>86</v>
      </c>
      <c r="H21" s="6"/>
      <c r="I21" s="5" t="s">
        <v>86</v>
      </c>
      <c r="J21" s="6"/>
      <c r="K21" s="5" t="s">
        <v>86</v>
      </c>
      <c r="L21" s="6"/>
      <c r="M21" s="5" t="s">
        <v>86</v>
      </c>
      <c r="N21" s="6"/>
      <c r="O21" s="5" t="s">
        <v>86</v>
      </c>
      <c r="P21" s="6"/>
      <c r="Q21" s="5" t="s">
        <v>86</v>
      </c>
      <c r="R21" s="6"/>
      <c r="S21" s="5" t="s">
        <v>86</v>
      </c>
      <c r="T21" s="6"/>
      <c r="U21" s="5" t="s">
        <v>86</v>
      </c>
      <c r="V21" s="6"/>
      <c r="W21" s="5" t="s">
        <v>86</v>
      </c>
      <c r="X21" s="6"/>
      <c r="Y21" s="5" t="s">
        <v>86</v>
      </c>
      <c r="Z21" s="6"/>
      <c r="AA21" s="5" t="s">
        <v>86</v>
      </c>
      <c r="AB21" s="6"/>
      <c r="AC21" s="5" t="s">
        <v>86</v>
      </c>
      <c r="AD21" s="6"/>
      <c r="AG21" s="2">
        <v>16</v>
      </c>
      <c r="AH21" s="5"/>
      <c r="AI21" s="3">
        <f t="shared" si="0"/>
        <v>0</v>
      </c>
      <c r="AJ21" s="5"/>
      <c r="AK21" s="6"/>
      <c r="AL21" s="5"/>
      <c r="AM21" s="6"/>
      <c r="AN21" s="5"/>
      <c r="AO21" s="6"/>
      <c r="AP21" s="5"/>
      <c r="AQ21" s="6"/>
      <c r="AR21" s="5"/>
      <c r="AS21" s="6"/>
      <c r="AT21" s="5"/>
      <c r="AU21" s="6"/>
    </row>
    <row r="22" spans="2:47" x14ac:dyDescent="0.25">
      <c r="B22" s="2">
        <v>17</v>
      </c>
      <c r="C22" s="5" t="s">
        <v>9</v>
      </c>
      <c r="D22" s="3">
        <f t="shared" si="2"/>
        <v>0</v>
      </c>
      <c r="E22" s="5" t="s">
        <v>86</v>
      </c>
      <c r="F22" s="6"/>
      <c r="G22" s="5" t="s">
        <v>86</v>
      </c>
      <c r="H22" s="6"/>
      <c r="I22" s="5" t="s">
        <v>86</v>
      </c>
      <c r="J22" s="6"/>
      <c r="K22" s="5" t="s">
        <v>86</v>
      </c>
      <c r="L22" s="6"/>
      <c r="M22" s="5" t="s">
        <v>86</v>
      </c>
      <c r="N22" s="6"/>
      <c r="O22" s="5" t="s">
        <v>86</v>
      </c>
      <c r="P22" s="6"/>
      <c r="Q22" s="5" t="s">
        <v>86</v>
      </c>
      <c r="R22" s="6"/>
      <c r="S22" s="5" t="s">
        <v>86</v>
      </c>
      <c r="T22" s="6"/>
      <c r="U22" s="5" t="s">
        <v>86</v>
      </c>
      <c r="V22" s="6"/>
      <c r="W22" s="5" t="s">
        <v>86</v>
      </c>
      <c r="X22" s="6"/>
      <c r="Y22" s="5" t="s">
        <v>86</v>
      </c>
      <c r="Z22" s="6"/>
      <c r="AA22" s="5" t="s">
        <v>86</v>
      </c>
      <c r="AB22" s="6"/>
      <c r="AC22" s="5" t="s">
        <v>86</v>
      </c>
      <c r="AD22" s="6"/>
      <c r="AG22" s="2">
        <v>17</v>
      </c>
      <c r="AH22" s="5"/>
      <c r="AI22" s="3">
        <f t="shared" si="0"/>
        <v>0</v>
      </c>
      <c r="AJ22" s="5"/>
      <c r="AK22" s="6"/>
      <c r="AL22" s="5"/>
      <c r="AM22" s="6"/>
      <c r="AN22" s="5"/>
      <c r="AO22" s="6"/>
      <c r="AP22" s="5"/>
      <c r="AQ22" s="6"/>
      <c r="AR22" s="5"/>
      <c r="AS22" s="6"/>
      <c r="AT22" s="5"/>
      <c r="AU22" s="6"/>
    </row>
    <row r="23" spans="2:47" x14ac:dyDescent="0.25">
      <c r="B23" s="2">
        <v>18</v>
      </c>
      <c r="C23" s="5" t="s">
        <v>12</v>
      </c>
      <c r="D23" s="3">
        <f t="shared" si="2"/>
        <v>0</v>
      </c>
      <c r="E23" s="5" t="s">
        <v>86</v>
      </c>
      <c r="F23" s="6"/>
      <c r="G23" s="5" t="s">
        <v>86</v>
      </c>
      <c r="H23" s="6"/>
      <c r="I23" s="5" t="s">
        <v>86</v>
      </c>
      <c r="J23" s="6"/>
      <c r="K23" s="5" t="s">
        <v>86</v>
      </c>
      <c r="L23" s="6"/>
      <c r="M23" s="5" t="s">
        <v>86</v>
      </c>
      <c r="N23" s="6"/>
      <c r="O23" s="5" t="s">
        <v>86</v>
      </c>
      <c r="P23" s="6"/>
      <c r="Q23" s="5" t="s">
        <v>86</v>
      </c>
      <c r="R23" s="6"/>
      <c r="S23" s="5" t="s">
        <v>86</v>
      </c>
      <c r="T23" s="6"/>
      <c r="U23" s="5" t="s">
        <v>86</v>
      </c>
      <c r="V23" s="6"/>
      <c r="W23" s="5" t="s">
        <v>86</v>
      </c>
      <c r="X23" s="6"/>
      <c r="Y23" s="5" t="s">
        <v>86</v>
      </c>
      <c r="Z23" s="6"/>
      <c r="AA23" s="5" t="s">
        <v>86</v>
      </c>
      <c r="AB23" s="6"/>
      <c r="AC23" s="5" t="s">
        <v>86</v>
      </c>
      <c r="AD23" s="6"/>
      <c r="AG23" s="2">
        <v>18</v>
      </c>
      <c r="AH23" s="5"/>
      <c r="AI23" s="3">
        <f t="shared" si="0"/>
        <v>0</v>
      </c>
      <c r="AJ23" s="5"/>
      <c r="AK23" s="6"/>
      <c r="AL23" s="5"/>
      <c r="AM23" s="6"/>
      <c r="AN23" s="5"/>
      <c r="AO23" s="6"/>
      <c r="AP23" s="5"/>
      <c r="AQ23" s="6"/>
      <c r="AR23" s="5"/>
      <c r="AS23" s="6"/>
      <c r="AT23" s="5"/>
      <c r="AU23" s="6"/>
    </row>
    <row r="24" spans="2:47" x14ac:dyDescent="0.25">
      <c r="B24" s="2">
        <v>19</v>
      </c>
      <c r="C24" s="5" t="s">
        <v>13</v>
      </c>
      <c r="D24" s="3">
        <f t="shared" si="2"/>
        <v>0</v>
      </c>
      <c r="E24" s="5" t="s">
        <v>86</v>
      </c>
      <c r="F24" s="6"/>
      <c r="G24" s="5" t="s">
        <v>86</v>
      </c>
      <c r="H24" s="6"/>
      <c r="I24" s="5" t="s">
        <v>86</v>
      </c>
      <c r="J24" s="6"/>
      <c r="K24" s="5" t="s">
        <v>86</v>
      </c>
      <c r="L24" s="6"/>
      <c r="M24" s="5" t="s">
        <v>86</v>
      </c>
      <c r="N24" s="6"/>
      <c r="O24" s="5" t="s">
        <v>86</v>
      </c>
      <c r="P24" s="6"/>
      <c r="Q24" s="5" t="s">
        <v>86</v>
      </c>
      <c r="R24" s="6"/>
      <c r="S24" s="5" t="s">
        <v>86</v>
      </c>
      <c r="T24" s="6"/>
      <c r="U24" s="5" t="s">
        <v>86</v>
      </c>
      <c r="V24" s="6"/>
      <c r="W24" s="5" t="s">
        <v>86</v>
      </c>
      <c r="X24" s="6"/>
      <c r="Y24" s="5" t="s">
        <v>86</v>
      </c>
      <c r="Z24" s="6"/>
      <c r="AA24" s="5" t="s">
        <v>86</v>
      </c>
      <c r="AB24" s="6"/>
      <c r="AC24" s="5" t="s">
        <v>86</v>
      </c>
      <c r="AD24" s="6"/>
      <c r="AG24" s="2">
        <v>19</v>
      </c>
      <c r="AH24" s="5"/>
      <c r="AI24" s="3">
        <f t="shared" si="0"/>
        <v>0</v>
      </c>
      <c r="AJ24" s="5"/>
      <c r="AK24" s="6"/>
      <c r="AL24" s="5"/>
      <c r="AM24" s="6"/>
      <c r="AN24" s="5"/>
      <c r="AO24" s="6"/>
      <c r="AP24" s="5"/>
      <c r="AQ24" s="6"/>
      <c r="AR24" s="5"/>
      <c r="AS24" s="6"/>
      <c r="AT24" s="5"/>
      <c r="AU24" s="6"/>
    </row>
    <row r="25" spans="2:47" x14ac:dyDescent="0.25">
      <c r="B25" s="2">
        <v>20</v>
      </c>
      <c r="C25" s="5" t="s">
        <v>15</v>
      </c>
      <c r="D25" s="3">
        <f t="shared" si="2"/>
        <v>0</v>
      </c>
      <c r="E25" s="5" t="s">
        <v>86</v>
      </c>
      <c r="F25" s="6"/>
      <c r="G25" s="5" t="s">
        <v>86</v>
      </c>
      <c r="H25" s="6"/>
      <c r="I25" s="5" t="s">
        <v>86</v>
      </c>
      <c r="J25" s="6"/>
      <c r="K25" s="5" t="s">
        <v>86</v>
      </c>
      <c r="L25" s="6"/>
      <c r="M25" s="5" t="s">
        <v>86</v>
      </c>
      <c r="N25" s="6"/>
      <c r="O25" s="5" t="s">
        <v>86</v>
      </c>
      <c r="P25" s="6"/>
      <c r="Q25" s="5" t="s">
        <v>86</v>
      </c>
      <c r="R25" s="6"/>
      <c r="S25" s="5" t="s">
        <v>86</v>
      </c>
      <c r="T25" s="6"/>
      <c r="U25" s="5" t="s">
        <v>86</v>
      </c>
      <c r="V25" s="6"/>
      <c r="W25" s="5" t="s">
        <v>86</v>
      </c>
      <c r="X25" s="6"/>
      <c r="Y25" s="5" t="s">
        <v>86</v>
      </c>
      <c r="Z25" s="6"/>
      <c r="AA25" s="5" t="s">
        <v>86</v>
      </c>
      <c r="AB25" s="6"/>
      <c r="AC25" s="5" t="s">
        <v>86</v>
      </c>
      <c r="AD25" s="6"/>
      <c r="AG25" s="2">
        <v>20</v>
      </c>
      <c r="AH25" s="5"/>
      <c r="AI25" s="3">
        <f t="shared" si="0"/>
        <v>0</v>
      </c>
      <c r="AJ25" s="5"/>
      <c r="AK25" s="6"/>
      <c r="AL25" s="5"/>
      <c r="AM25" s="6"/>
      <c r="AN25" s="5"/>
      <c r="AO25" s="6"/>
      <c r="AP25" s="5"/>
      <c r="AQ25" s="6"/>
      <c r="AR25" s="5"/>
      <c r="AS25" s="6"/>
      <c r="AT25" s="5"/>
      <c r="AU25" s="6"/>
    </row>
    <row r="26" spans="2:47" x14ac:dyDescent="0.25">
      <c r="B26" s="8">
        <v>21</v>
      </c>
      <c r="C26" s="5" t="s">
        <v>16</v>
      </c>
      <c r="D26" s="3">
        <f t="shared" ref="D26:D34" si="4">F26</f>
        <v>0</v>
      </c>
      <c r="E26" s="5" t="s">
        <v>86</v>
      </c>
      <c r="F26" s="6"/>
      <c r="G26" s="5" t="s">
        <v>86</v>
      </c>
      <c r="H26" s="6"/>
      <c r="I26" s="5" t="s">
        <v>86</v>
      </c>
      <c r="J26" s="6"/>
      <c r="K26" s="5" t="s">
        <v>86</v>
      </c>
      <c r="L26" s="6"/>
      <c r="M26" s="5" t="s">
        <v>86</v>
      </c>
      <c r="N26" s="6"/>
      <c r="O26" s="5" t="s">
        <v>86</v>
      </c>
      <c r="P26" s="6"/>
      <c r="Q26" s="5" t="s">
        <v>86</v>
      </c>
      <c r="R26" s="6"/>
      <c r="S26" s="5" t="s">
        <v>86</v>
      </c>
      <c r="T26" s="6"/>
      <c r="U26" s="5" t="s">
        <v>86</v>
      </c>
      <c r="V26" s="6"/>
      <c r="W26" s="5" t="s">
        <v>86</v>
      </c>
      <c r="X26" s="6"/>
      <c r="Y26" s="5" t="s">
        <v>86</v>
      </c>
      <c r="Z26" s="6"/>
      <c r="AA26" s="5" t="s">
        <v>86</v>
      </c>
      <c r="AB26" s="6"/>
      <c r="AC26" s="5" t="s">
        <v>86</v>
      </c>
      <c r="AD26" s="6"/>
    </row>
    <row r="27" spans="2:47" x14ac:dyDescent="0.25">
      <c r="B27" s="9">
        <v>22</v>
      </c>
      <c r="C27" s="5" t="s">
        <v>17</v>
      </c>
      <c r="D27" s="3">
        <f t="shared" si="4"/>
        <v>0</v>
      </c>
      <c r="E27" s="5" t="s">
        <v>86</v>
      </c>
      <c r="F27" s="6"/>
      <c r="G27" s="5" t="s">
        <v>86</v>
      </c>
      <c r="H27" s="6"/>
      <c r="I27" s="5" t="s">
        <v>86</v>
      </c>
      <c r="J27" s="6"/>
      <c r="K27" s="5" t="s">
        <v>86</v>
      </c>
      <c r="L27" s="6"/>
      <c r="M27" s="5" t="s">
        <v>86</v>
      </c>
      <c r="N27" s="6"/>
      <c r="O27" s="5" t="s">
        <v>86</v>
      </c>
      <c r="P27" s="6"/>
      <c r="Q27" s="5" t="s">
        <v>86</v>
      </c>
      <c r="R27" s="6"/>
      <c r="S27" s="5" t="s">
        <v>86</v>
      </c>
      <c r="T27" s="6"/>
      <c r="U27" s="5" t="s">
        <v>86</v>
      </c>
      <c r="V27" s="6"/>
      <c r="W27" s="5" t="s">
        <v>86</v>
      </c>
      <c r="X27" s="6"/>
      <c r="Y27" s="5" t="s">
        <v>86</v>
      </c>
      <c r="Z27" s="6"/>
      <c r="AA27" s="5" t="s">
        <v>86</v>
      </c>
      <c r="AB27" s="6"/>
      <c r="AC27" s="5" t="s">
        <v>86</v>
      </c>
      <c r="AD27" s="6"/>
    </row>
    <row r="28" spans="2:47" x14ac:dyDescent="0.25">
      <c r="B28" s="9">
        <v>23</v>
      </c>
      <c r="C28" s="5" t="s">
        <v>18</v>
      </c>
      <c r="D28" s="3">
        <f t="shared" si="4"/>
        <v>0</v>
      </c>
      <c r="E28" s="5" t="s">
        <v>86</v>
      </c>
      <c r="F28" s="6"/>
      <c r="G28" s="5" t="s">
        <v>86</v>
      </c>
      <c r="H28" s="6"/>
      <c r="I28" s="5" t="s">
        <v>86</v>
      </c>
      <c r="J28" s="6"/>
      <c r="K28" s="5" t="s">
        <v>86</v>
      </c>
      <c r="L28" s="6"/>
      <c r="M28" s="5" t="s">
        <v>86</v>
      </c>
      <c r="N28" s="6"/>
      <c r="O28" s="5" t="s">
        <v>86</v>
      </c>
      <c r="P28" s="6"/>
      <c r="Q28" s="5" t="s">
        <v>86</v>
      </c>
      <c r="R28" s="6"/>
      <c r="S28" s="5" t="s">
        <v>86</v>
      </c>
      <c r="T28" s="6"/>
      <c r="U28" s="5" t="s">
        <v>86</v>
      </c>
      <c r="V28" s="6"/>
      <c r="W28" s="5" t="s">
        <v>86</v>
      </c>
      <c r="X28" s="6"/>
      <c r="Y28" s="5" t="s">
        <v>86</v>
      </c>
      <c r="Z28" s="6"/>
      <c r="AA28" s="5" t="s">
        <v>86</v>
      </c>
      <c r="AB28" s="6"/>
      <c r="AC28" s="5" t="s">
        <v>86</v>
      </c>
      <c r="AD28" s="6"/>
    </row>
    <row r="29" spans="2:47" x14ac:dyDescent="0.25">
      <c r="B29" s="9">
        <v>24</v>
      </c>
      <c r="C29" s="5" t="s">
        <v>21</v>
      </c>
      <c r="D29" s="3">
        <f t="shared" si="4"/>
        <v>0</v>
      </c>
      <c r="E29" s="5" t="s">
        <v>86</v>
      </c>
      <c r="F29" s="6"/>
      <c r="G29" s="5" t="s">
        <v>86</v>
      </c>
      <c r="H29" s="6"/>
      <c r="I29" s="5" t="s">
        <v>86</v>
      </c>
      <c r="J29" s="6"/>
      <c r="K29" s="5" t="s">
        <v>86</v>
      </c>
      <c r="L29" s="6"/>
      <c r="M29" s="5" t="s">
        <v>86</v>
      </c>
      <c r="N29" s="6"/>
      <c r="O29" s="5" t="s">
        <v>86</v>
      </c>
      <c r="P29" s="6"/>
      <c r="Q29" s="5" t="s">
        <v>86</v>
      </c>
      <c r="R29" s="6"/>
      <c r="S29" s="5" t="s">
        <v>86</v>
      </c>
      <c r="T29" s="6"/>
      <c r="U29" s="5" t="s">
        <v>86</v>
      </c>
      <c r="V29" s="6"/>
      <c r="W29" s="5" t="s">
        <v>86</v>
      </c>
      <c r="X29" s="6"/>
      <c r="Y29" s="5" t="s">
        <v>86</v>
      </c>
      <c r="Z29" s="6"/>
      <c r="AA29" s="5" t="s">
        <v>86</v>
      </c>
      <c r="AB29" s="6"/>
      <c r="AC29" s="5" t="s">
        <v>86</v>
      </c>
      <c r="AD29" s="6"/>
    </row>
    <row r="30" spans="2:47" x14ac:dyDescent="0.25">
      <c r="B30" s="18">
        <v>25</v>
      </c>
      <c r="C30" s="5" t="s">
        <v>23</v>
      </c>
      <c r="D30" s="3">
        <f t="shared" si="4"/>
        <v>0</v>
      </c>
      <c r="E30" s="5" t="s">
        <v>86</v>
      </c>
      <c r="F30" s="6"/>
      <c r="G30" s="5" t="s">
        <v>86</v>
      </c>
      <c r="H30" s="6"/>
      <c r="I30" s="5" t="s">
        <v>86</v>
      </c>
      <c r="J30" s="6"/>
      <c r="K30" s="5" t="s">
        <v>86</v>
      </c>
      <c r="L30" s="6"/>
      <c r="M30" s="5" t="s">
        <v>86</v>
      </c>
      <c r="N30" s="6"/>
      <c r="O30" s="5" t="s">
        <v>86</v>
      </c>
      <c r="P30" s="6"/>
      <c r="Q30" s="5" t="s">
        <v>86</v>
      </c>
      <c r="R30" s="6"/>
      <c r="S30" s="5" t="s">
        <v>86</v>
      </c>
      <c r="T30" s="6"/>
      <c r="U30" s="5" t="s">
        <v>86</v>
      </c>
      <c r="V30" s="6"/>
      <c r="W30" s="5" t="s">
        <v>86</v>
      </c>
      <c r="X30" s="6"/>
      <c r="Y30" s="5" t="s">
        <v>86</v>
      </c>
      <c r="Z30" s="6"/>
      <c r="AA30" s="5" t="s">
        <v>86</v>
      </c>
      <c r="AB30" s="6"/>
      <c r="AC30" s="5" t="s">
        <v>86</v>
      </c>
      <c r="AD30" s="6"/>
    </row>
    <row r="31" spans="2:47" x14ac:dyDescent="0.25">
      <c r="B31" s="18">
        <v>26</v>
      </c>
      <c r="C31" s="5" t="s">
        <v>24</v>
      </c>
      <c r="D31" s="3">
        <f t="shared" si="4"/>
        <v>0</v>
      </c>
      <c r="E31" s="5" t="s">
        <v>86</v>
      </c>
      <c r="F31" s="6"/>
      <c r="G31" s="5" t="s">
        <v>86</v>
      </c>
      <c r="H31" s="6"/>
      <c r="I31" s="5" t="s">
        <v>86</v>
      </c>
      <c r="J31" s="6"/>
      <c r="K31" s="5" t="s">
        <v>86</v>
      </c>
      <c r="L31" s="6"/>
      <c r="M31" s="5" t="s">
        <v>86</v>
      </c>
      <c r="N31" s="6"/>
      <c r="O31" s="5" t="s">
        <v>86</v>
      </c>
      <c r="P31" s="6"/>
      <c r="Q31" s="5" t="s">
        <v>86</v>
      </c>
      <c r="R31" s="6"/>
      <c r="S31" s="5" t="s">
        <v>86</v>
      </c>
      <c r="T31" s="6"/>
      <c r="U31" s="5" t="s">
        <v>86</v>
      </c>
      <c r="V31" s="6"/>
      <c r="W31" s="5" t="s">
        <v>86</v>
      </c>
      <c r="X31" s="6"/>
      <c r="Y31" s="5" t="s">
        <v>86</v>
      </c>
      <c r="Z31" s="6"/>
      <c r="AA31" s="5" t="s">
        <v>86</v>
      </c>
      <c r="AB31" s="6"/>
      <c r="AC31" s="5" t="s">
        <v>86</v>
      </c>
      <c r="AD31" s="6"/>
    </row>
    <row r="32" spans="2:47" x14ac:dyDescent="0.25">
      <c r="B32" s="18">
        <v>27</v>
      </c>
      <c r="C32" s="5"/>
      <c r="D32" s="3">
        <f t="shared" si="4"/>
        <v>0</v>
      </c>
      <c r="E32" s="5" t="s">
        <v>86</v>
      </c>
      <c r="F32" s="6"/>
      <c r="G32" s="5" t="s">
        <v>86</v>
      </c>
      <c r="H32" s="6"/>
      <c r="I32" s="5" t="s">
        <v>86</v>
      </c>
      <c r="J32" s="6"/>
      <c r="K32" s="5" t="s">
        <v>86</v>
      </c>
      <c r="L32" s="6"/>
      <c r="M32" s="5" t="s">
        <v>86</v>
      </c>
      <c r="N32" s="6"/>
      <c r="O32" s="5" t="s">
        <v>86</v>
      </c>
      <c r="P32" s="6"/>
      <c r="Q32" s="5" t="s">
        <v>86</v>
      </c>
      <c r="R32" s="6"/>
      <c r="S32" s="5" t="s">
        <v>86</v>
      </c>
      <c r="T32" s="6"/>
      <c r="U32" s="5" t="s">
        <v>86</v>
      </c>
      <c r="V32" s="6"/>
      <c r="W32" s="5" t="s">
        <v>86</v>
      </c>
      <c r="X32" s="6"/>
      <c r="Y32" s="5" t="s">
        <v>86</v>
      </c>
      <c r="Z32" s="6"/>
      <c r="AA32" s="5" t="s">
        <v>86</v>
      </c>
      <c r="AB32" s="6"/>
      <c r="AC32" s="5" t="s">
        <v>86</v>
      </c>
      <c r="AD32" s="6"/>
    </row>
    <row r="33" spans="2:30" x14ac:dyDescent="0.25">
      <c r="B33" s="18">
        <v>28</v>
      </c>
      <c r="C33" s="5"/>
      <c r="D33" s="3">
        <f t="shared" si="4"/>
        <v>0</v>
      </c>
      <c r="E33" s="5" t="s">
        <v>86</v>
      </c>
      <c r="F33" s="6"/>
      <c r="G33" s="5" t="s">
        <v>86</v>
      </c>
      <c r="H33" s="6"/>
      <c r="I33" s="5" t="s">
        <v>86</v>
      </c>
      <c r="J33" s="6"/>
      <c r="K33" s="5" t="s">
        <v>86</v>
      </c>
      <c r="L33" s="6"/>
      <c r="M33" s="5" t="s">
        <v>86</v>
      </c>
      <c r="N33" s="6"/>
      <c r="O33" s="5" t="s">
        <v>86</v>
      </c>
      <c r="P33" s="6"/>
      <c r="Q33" s="5" t="s">
        <v>86</v>
      </c>
      <c r="R33" s="6"/>
      <c r="S33" s="5" t="s">
        <v>86</v>
      </c>
      <c r="T33" s="6"/>
      <c r="U33" s="5" t="s">
        <v>86</v>
      </c>
      <c r="V33" s="6"/>
      <c r="W33" s="5" t="s">
        <v>86</v>
      </c>
      <c r="X33" s="6"/>
      <c r="Y33" s="5" t="s">
        <v>86</v>
      </c>
      <c r="Z33" s="6"/>
      <c r="AA33" s="5" t="s">
        <v>86</v>
      </c>
      <c r="AB33" s="6"/>
      <c r="AC33" s="5" t="s">
        <v>86</v>
      </c>
      <c r="AD33" s="6"/>
    </row>
    <row r="34" spans="2:30" x14ac:dyDescent="0.25">
      <c r="B34" s="18">
        <v>29</v>
      </c>
      <c r="C34" s="5"/>
      <c r="D34" s="3">
        <f t="shared" si="4"/>
        <v>0</v>
      </c>
      <c r="E34" s="5" t="s">
        <v>86</v>
      </c>
      <c r="F34" s="6"/>
      <c r="G34" s="5" t="s">
        <v>86</v>
      </c>
      <c r="H34" s="6"/>
      <c r="I34" s="5" t="s">
        <v>86</v>
      </c>
      <c r="J34" s="6"/>
      <c r="K34" s="5" t="s">
        <v>86</v>
      </c>
      <c r="L34" s="6"/>
      <c r="M34" s="5" t="s">
        <v>86</v>
      </c>
      <c r="N34" s="6"/>
      <c r="O34" s="5" t="s">
        <v>86</v>
      </c>
      <c r="P34" s="6"/>
      <c r="Q34" s="5" t="s">
        <v>86</v>
      </c>
      <c r="R34" s="6"/>
      <c r="S34" s="5" t="s">
        <v>86</v>
      </c>
      <c r="T34" s="6"/>
      <c r="U34" s="5" t="s">
        <v>86</v>
      </c>
      <c r="V34" s="6"/>
      <c r="W34" s="5" t="s">
        <v>86</v>
      </c>
      <c r="X34" s="6"/>
      <c r="Y34" s="5" t="s">
        <v>86</v>
      </c>
      <c r="Z34" s="6"/>
      <c r="AA34" s="5" t="s">
        <v>86</v>
      </c>
      <c r="AB34" s="6"/>
      <c r="AC34" s="5" t="s">
        <v>86</v>
      </c>
      <c r="AD34" s="6"/>
    </row>
    <row r="35" spans="2:30" x14ac:dyDescent="0.25">
      <c r="K35" t="s">
        <v>119</v>
      </c>
      <c r="Q35" s="5" t="s">
        <v>86</v>
      </c>
    </row>
    <row r="36" spans="2:30" ht="81" customHeight="1" x14ac:dyDescent="0.25"/>
  </sheetData>
  <sortState xmlns:xlrd2="http://schemas.microsoft.com/office/spreadsheetml/2017/richdata2" ref="AH6:AO25">
    <sortCondition descending="1" ref="AI6:AI25"/>
  </sortState>
  <mergeCells count="21">
    <mergeCell ref="E4:F4"/>
    <mergeCell ref="B3:Z3"/>
    <mergeCell ref="W4:X4"/>
    <mergeCell ref="AG3:AU3"/>
    <mergeCell ref="AJ4:AK4"/>
    <mergeCell ref="AL4:AM4"/>
    <mergeCell ref="AN4:AO4"/>
    <mergeCell ref="AP4:AQ4"/>
    <mergeCell ref="AR4:AS4"/>
    <mergeCell ref="AT4:AU4"/>
    <mergeCell ref="Y4:Z4"/>
    <mergeCell ref="G4:H4"/>
    <mergeCell ref="I4:J4"/>
    <mergeCell ref="AA4:AB4"/>
    <mergeCell ref="S4:T4"/>
    <mergeCell ref="K4:L4"/>
    <mergeCell ref="M4:N4"/>
    <mergeCell ref="O4:P4"/>
    <mergeCell ref="U4:V4"/>
    <mergeCell ref="Q4:R4"/>
    <mergeCell ref="AC4:A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A810-F7BC-4F82-BD86-CAF85B54B206}">
  <dimension ref="B3:AH18"/>
  <sheetViews>
    <sheetView tabSelected="1" zoomScale="80" workbookViewId="0">
      <selection activeCell="L17" sqref="L17"/>
    </sheetView>
  </sheetViews>
  <sheetFormatPr defaultRowHeight="15" x14ac:dyDescent="0.25"/>
  <cols>
    <col min="3" max="3" width="18.140625" bestFit="1" customWidth="1"/>
    <col min="4" max="4" width="14.140625" bestFit="1" customWidth="1"/>
    <col min="21" max="21" width="22" bestFit="1" customWidth="1"/>
    <col min="22" max="22" width="13.85546875" bestFit="1" customWidth="1"/>
  </cols>
  <sheetData>
    <row r="3" spans="2:34" ht="28.5" x14ac:dyDescent="0.45">
      <c r="B3" s="32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T3" s="32" t="s">
        <v>82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</row>
    <row r="4" spans="2:34" ht="78" x14ac:dyDescent="0.25">
      <c r="B4" s="1" t="s">
        <v>0</v>
      </c>
      <c r="C4" s="2" t="s">
        <v>1</v>
      </c>
      <c r="D4" s="3" t="s">
        <v>2</v>
      </c>
      <c r="E4" s="42" t="s">
        <v>110</v>
      </c>
      <c r="F4" s="42"/>
      <c r="G4" s="35" t="s">
        <v>109</v>
      </c>
      <c r="H4" s="35"/>
      <c r="I4" s="35" t="s">
        <v>139</v>
      </c>
      <c r="J4" s="35"/>
      <c r="K4" s="28" t="s">
        <v>149</v>
      </c>
      <c r="L4" s="28"/>
      <c r="M4" s="43" t="s">
        <v>151</v>
      </c>
      <c r="N4" s="43"/>
      <c r="O4" s="36"/>
      <c r="P4" s="37"/>
      <c r="T4" s="1" t="s">
        <v>0</v>
      </c>
      <c r="U4" s="2" t="s">
        <v>1</v>
      </c>
      <c r="V4" s="3" t="s">
        <v>2</v>
      </c>
      <c r="W4" s="42" t="s">
        <v>110</v>
      </c>
      <c r="X4" s="42"/>
      <c r="Y4" s="43" t="s">
        <v>134</v>
      </c>
      <c r="Z4" s="43"/>
      <c r="AA4" s="28" t="s">
        <v>149</v>
      </c>
      <c r="AB4" s="28"/>
      <c r="AC4" s="43" t="s">
        <v>151</v>
      </c>
      <c r="AD4" s="43"/>
      <c r="AE4" s="29"/>
      <c r="AF4" s="29"/>
      <c r="AG4" s="36"/>
      <c r="AH4" s="37"/>
    </row>
    <row r="5" spans="2:34" x14ac:dyDescent="0.25">
      <c r="B5" s="2"/>
      <c r="C5" s="2" t="s">
        <v>4</v>
      </c>
      <c r="D5" s="3" t="s">
        <v>5</v>
      </c>
      <c r="E5" s="2" t="s">
        <v>6</v>
      </c>
      <c r="F5" s="4" t="s">
        <v>7</v>
      </c>
      <c r="G5" s="2" t="s">
        <v>6</v>
      </c>
      <c r="H5" s="4" t="s">
        <v>7</v>
      </c>
      <c r="I5" s="2" t="s">
        <v>6</v>
      </c>
      <c r="J5" s="4" t="s">
        <v>7</v>
      </c>
      <c r="K5" s="2" t="s">
        <v>6</v>
      </c>
      <c r="L5" s="4" t="s">
        <v>7</v>
      </c>
      <c r="M5" s="2" t="s">
        <v>6</v>
      </c>
      <c r="N5" s="4" t="s">
        <v>7</v>
      </c>
      <c r="O5" s="2" t="s">
        <v>6</v>
      </c>
      <c r="P5" s="4" t="s">
        <v>7</v>
      </c>
      <c r="T5" s="2"/>
      <c r="U5" s="2" t="s">
        <v>4</v>
      </c>
      <c r="V5" s="3" t="s">
        <v>5</v>
      </c>
      <c r="W5" s="2" t="s">
        <v>6</v>
      </c>
      <c r="X5" s="4" t="s">
        <v>7</v>
      </c>
      <c r="Y5" s="2" t="s">
        <v>6</v>
      </c>
      <c r="Z5" s="4" t="s">
        <v>7</v>
      </c>
      <c r="AA5" s="2" t="s">
        <v>6</v>
      </c>
      <c r="AB5" s="4" t="s">
        <v>7</v>
      </c>
      <c r="AC5" s="2" t="s">
        <v>6</v>
      </c>
      <c r="AD5" s="4" t="s">
        <v>7</v>
      </c>
      <c r="AE5" s="2" t="s">
        <v>6</v>
      </c>
      <c r="AF5" s="4" t="s">
        <v>7</v>
      </c>
      <c r="AG5" s="2" t="s">
        <v>6</v>
      </c>
      <c r="AH5" s="4" t="s">
        <v>7</v>
      </c>
    </row>
    <row r="6" spans="2:34" x14ac:dyDescent="0.25">
      <c r="B6" s="2">
        <v>1</v>
      </c>
      <c r="C6" s="5" t="s">
        <v>44</v>
      </c>
      <c r="D6" s="3">
        <f>F6+H6+J6+L6+N6+P6</f>
        <v>372.72727272727275</v>
      </c>
      <c r="E6" s="5">
        <v>3</v>
      </c>
      <c r="F6" s="6">
        <f>(((11-E6+1)/11)*150)</f>
        <v>122.72727272727273</v>
      </c>
      <c r="G6" s="5"/>
      <c r="H6" s="6"/>
      <c r="I6" s="5" t="s">
        <v>86</v>
      </c>
      <c r="J6" s="6"/>
      <c r="K6" s="5">
        <v>1</v>
      </c>
      <c r="L6" s="6">
        <f>(((12-K6+1)/12)*100)</f>
        <v>100</v>
      </c>
      <c r="M6" s="5">
        <v>1</v>
      </c>
      <c r="N6" s="6">
        <f>(((7-M6+1)/7)*150)</f>
        <v>150</v>
      </c>
      <c r="O6" s="5"/>
      <c r="P6" s="6"/>
      <c r="T6" s="2">
        <v>1</v>
      </c>
      <c r="U6" s="5" t="s">
        <v>28</v>
      </c>
      <c r="V6" s="3">
        <f>X6+Z6+AB6+AD6+AF6+AH6</f>
        <v>329.41176470588232</v>
      </c>
      <c r="W6" s="5">
        <v>1</v>
      </c>
      <c r="X6" s="6">
        <f>(((8-W6+1)/8)*150)</f>
        <v>150</v>
      </c>
      <c r="Y6" s="5">
        <v>13</v>
      </c>
      <c r="Z6" s="6">
        <f>(((17-Y6+1)/17)*100)</f>
        <v>29.411764705882355</v>
      </c>
      <c r="AA6" s="5"/>
      <c r="AB6" s="6"/>
      <c r="AC6" s="5">
        <v>1</v>
      </c>
      <c r="AD6" s="6">
        <f>(((4-AC6+1)/4)*150)</f>
        <v>150</v>
      </c>
      <c r="AE6" s="5"/>
      <c r="AF6" s="6"/>
      <c r="AG6" s="5"/>
      <c r="AH6" s="6"/>
    </row>
    <row r="7" spans="2:34" x14ac:dyDescent="0.25">
      <c r="B7" s="2">
        <v>2</v>
      </c>
      <c r="C7" s="5" t="s">
        <v>40</v>
      </c>
      <c r="D7" s="3">
        <f>F7+H7+J7+L7+N7+P7</f>
        <v>335.17316017316011</v>
      </c>
      <c r="E7" s="5">
        <v>2</v>
      </c>
      <c r="F7" s="6">
        <f>(((11-E7+1)/11)*150)</f>
        <v>136.36363636363635</v>
      </c>
      <c r="G7" s="5"/>
      <c r="H7" s="6"/>
      <c r="I7" s="5" t="s">
        <v>86</v>
      </c>
      <c r="J7" s="6"/>
      <c r="K7" s="5">
        <v>2</v>
      </c>
      <c r="L7" s="6">
        <f>(((12-K7+1)/12)*100)</f>
        <v>91.666666666666657</v>
      </c>
      <c r="M7" s="5">
        <v>3</v>
      </c>
      <c r="N7" s="6">
        <f>(((7-M7+1)/7)*150)</f>
        <v>107.14285714285714</v>
      </c>
      <c r="O7" s="5"/>
      <c r="P7" s="6"/>
      <c r="T7" s="2">
        <v>2</v>
      </c>
      <c r="U7" s="5" t="s">
        <v>33</v>
      </c>
      <c r="V7" s="3">
        <f>X7+Z7+AB7+AD7+AF7+AH7</f>
        <v>256.25</v>
      </c>
      <c r="W7" s="5">
        <v>3</v>
      </c>
      <c r="X7" s="6">
        <f>(((8-W7+1)/8)*150)</f>
        <v>112.5</v>
      </c>
      <c r="Y7" s="5"/>
      <c r="Z7" s="6"/>
      <c r="AA7" s="5">
        <v>6</v>
      </c>
      <c r="AB7" s="6">
        <f>(((16-AA7+1)/16)*100)</f>
        <v>68.75</v>
      </c>
      <c r="AC7" s="5">
        <v>3</v>
      </c>
      <c r="AD7" s="6">
        <f>(((4-AC7+1)/4)*150)</f>
        <v>75</v>
      </c>
      <c r="AE7" s="5"/>
      <c r="AF7" s="6"/>
      <c r="AG7" s="5"/>
      <c r="AH7" s="6"/>
    </row>
    <row r="8" spans="2:34" x14ac:dyDescent="0.25">
      <c r="B8" s="2">
        <v>3</v>
      </c>
      <c r="C8" s="5" t="s">
        <v>42</v>
      </c>
      <c r="D8" s="3">
        <f>F8+H8+J8+L8+N8+P8</f>
        <v>191.55844155844153</v>
      </c>
      <c r="E8" s="5">
        <v>6</v>
      </c>
      <c r="F8" s="6">
        <f>(((11-E8+1)/11)*150)</f>
        <v>81.818181818181813</v>
      </c>
      <c r="G8" s="5">
        <v>7</v>
      </c>
      <c r="H8" s="6">
        <f>(((11-G8+1)/11)*100)</f>
        <v>45.454545454545453</v>
      </c>
      <c r="I8" s="5" t="s">
        <v>86</v>
      </c>
      <c r="J8" s="6"/>
      <c r="K8" s="5" t="s">
        <v>86</v>
      </c>
      <c r="L8" s="6"/>
      <c r="M8" s="5">
        <v>5</v>
      </c>
      <c r="N8" s="6">
        <f>(((7-M8+1)/7)*150)</f>
        <v>64.285714285714278</v>
      </c>
      <c r="O8" s="5"/>
      <c r="P8" s="6"/>
      <c r="T8" s="2">
        <v>3</v>
      </c>
      <c r="U8" s="5" t="s">
        <v>85</v>
      </c>
      <c r="V8" s="3">
        <f>X8+Z8+AB8+AD8+AF8+AH8</f>
        <v>131.25</v>
      </c>
      <c r="W8" s="5">
        <v>2</v>
      </c>
      <c r="X8" s="6">
        <f>(((8-W8+1)/8)*150)</f>
        <v>131.25</v>
      </c>
      <c r="Y8" s="5"/>
      <c r="Z8" s="6"/>
      <c r="AA8" s="5"/>
      <c r="AB8" s="6"/>
      <c r="AC8" s="5"/>
      <c r="AD8" s="6"/>
      <c r="AE8" s="5"/>
      <c r="AF8" s="6"/>
      <c r="AG8" s="5"/>
      <c r="AH8" s="6"/>
    </row>
    <row r="9" spans="2:34" x14ac:dyDescent="0.25">
      <c r="B9" s="2">
        <v>4</v>
      </c>
      <c r="C9" s="5" t="s">
        <v>39</v>
      </c>
      <c r="D9" s="3">
        <f>F9+H9+J9+L9+N9+P9</f>
        <v>175.3246753246753</v>
      </c>
      <c r="E9" s="5">
        <v>7</v>
      </c>
      <c r="F9" s="6">
        <f>(((11-E9+1)/11)*150)</f>
        <v>68.181818181818173</v>
      </c>
      <c r="G9" s="5"/>
      <c r="H9" s="6"/>
      <c r="I9" s="5" t="s">
        <v>86</v>
      </c>
      <c r="J9" s="6"/>
      <c r="K9" s="5" t="s">
        <v>86</v>
      </c>
      <c r="L9" s="6"/>
      <c r="M9" s="5">
        <v>3</v>
      </c>
      <c r="N9" s="6">
        <f>(((7-M9+1)/7)*150)</f>
        <v>107.14285714285714</v>
      </c>
      <c r="O9" s="5"/>
      <c r="P9" s="6"/>
      <c r="T9" s="2">
        <v>4</v>
      </c>
      <c r="U9" s="5" t="s">
        <v>34</v>
      </c>
      <c r="V9" s="3">
        <f>X9+Z9+AB9+AD9+AF9+AH9</f>
        <v>112.5</v>
      </c>
      <c r="W9" s="5"/>
      <c r="X9" s="6"/>
      <c r="Y9" s="5"/>
      <c r="Z9" s="6"/>
      <c r="AA9" s="5"/>
      <c r="AB9" s="6"/>
      <c r="AC9" s="5">
        <v>2</v>
      </c>
      <c r="AD9" s="6">
        <f>(((4-AC9+1)/4)*150)</f>
        <v>112.5</v>
      </c>
      <c r="AE9" s="5"/>
      <c r="AF9" s="6"/>
      <c r="AG9" s="5"/>
      <c r="AH9" s="6"/>
    </row>
    <row r="10" spans="2:34" x14ac:dyDescent="0.25">
      <c r="B10" s="2">
        <v>5</v>
      </c>
      <c r="C10" s="5" t="s">
        <v>20</v>
      </c>
      <c r="D10" s="3">
        <f>F10+H10+J10+L10+N10+P10</f>
        <v>169.48051948051946</v>
      </c>
      <c r="E10" s="5">
        <v>9</v>
      </c>
      <c r="F10" s="6">
        <f>(((11-E10+1)/11)*150)</f>
        <v>40.909090909090907</v>
      </c>
      <c r="G10" s="5"/>
      <c r="H10" s="6"/>
      <c r="I10" s="5" t="s">
        <v>86</v>
      </c>
      <c r="J10" s="6"/>
      <c r="K10" s="5" t="s">
        <v>86</v>
      </c>
      <c r="L10" s="6"/>
      <c r="M10" s="5">
        <v>2</v>
      </c>
      <c r="N10" s="6">
        <f>(((7-M10+1)/7)*150)</f>
        <v>128.57142857142856</v>
      </c>
      <c r="O10" s="5"/>
      <c r="P10" s="6"/>
      <c r="T10" s="2">
        <v>5</v>
      </c>
      <c r="U10" s="5" t="s">
        <v>31</v>
      </c>
      <c r="V10" s="3">
        <f>X10+Z10+AB10+AD10+AF10+AH10</f>
        <v>75</v>
      </c>
      <c r="W10" s="5">
        <v>5</v>
      </c>
      <c r="X10" s="6">
        <f>(((8-W10+1)/8)*150)</f>
        <v>75</v>
      </c>
      <c r="Y10" s="5"/>
      <c r="Z10" s="6"/>
      <c r="AA10" s="5"/>
      <c r="AB10" s="6"/>
      <c r="AC10" s="5"/>
      <c r="AD10" s="6"/>
      <c r="AE10" s="5"/>
      <c r="AF10" s="6"/>
      <c r="AG10" s="5"/>
      <c r="AH10" s="6"/>
    </row>
    <row r="11" spans="2:34" x14ac:dyDescent="0.25">
      <c r="B11" s="2">
        <v>6</v>
      </c>
      <c r="C11" s="5" t="s">
        <v>47</v>
      </c>
      <c r="D11" s="3">
        <f>F11+H11+J11+L11+N11+P11</f>
        <v>165.58441558441558</v>
      </c>
      <c r="E11" s="5">
        <v>3</v>
      </c>
      <c r="F11" s="6">
        <f>(((11-E11+1)/11)*150)</f>
        <v>122.72727272727273</v>
      </c>
      <c r="G11" s="5"/>
      <c r="H11" s="6"/>
      <c r="I11" s="5" t="s">
        <v>86</v>
      </c>
      <c r="J11" s="6"/>
      <c r="K11" s="5" t="s">
        <v>86</v>
      </c>
      <c r="L11" s="6"/>
      <c r="M11" s="5">
        <v>6</v>
      </c>
      <c r="N11" s="6">
        <f>(((7-M11+1)/7)*150)</f>
        <v>42.857142857142854</v>
      </c>
      <c r="O11" s="5"/>
      <c r="P11" s="6"/>
      <c r="T11" s="2">
        <v>6</v>
      </c>
      <c r="U11" s="5" t="s">
        <v>106</v>
      </c>
      <c r="V11" s="3">
        <f>X11+Z11+AB11+AD11+AF11+AH11</f>
        <v>75</v>
      </c>
      <c r="W11" s="5">
        <v>5</v>
      </c>
      <c r="X11" s="6">
        <f>(((8-W11+1)/8)*150)</f>
        <v>75</v>
      </c>
      <c r="Y11" s="5"/>
      <c r="Z11" s="6"/>
      <c r="AA11" s="5"/>
      <c r="AB11" s="6"/>
      <c r="AC11" s="5"/>
      <c r="AD11" s="6"/>
      <c r="AE11" s="5"/>
      <c r="AF11" s="6"/>
      <c r="AG11" s="5"/>
      <c r="AH11" s="6"/>
    </row>
    <row r="12" spans="2:34" x14ac:dyDescent="0.25">
      <c r="B12" s="2">
        <v>7</v>
      </c>
      <c r="C12" s="5" t="s">
        <v>41</v>
      </c>
      <c r="D12" s="3">
        <f>F12+H12+J12+L12+N12+P12</f>
        <v>157.79220779220779</v>
      </c>
      <c r="E12" s="5">
        <v>8</v>
      </c>
      <c r="F12" s="6">
        <f>(((11-E12+1)/11)*150)</f>
        <v>54.545454545454547</v>
      </c>
      <c r="G12" s="5">
        <v>3</v>
      </c>
      <c r="H12" s="6">
        <f>(((11-G12+1)/11)*100)</f>
        <v>81.818181818181827</v>
      </c>
      <c r="I12" s="5" t="s">
        <v>86</v>
      </c>
      <c r="J12" s="6"/>
      <c r="K12" s="5" t="s">
        <v>86</v>
      </c>
      <c r="L12" s="6"/>
      <c r="M12" s="5">
        <v>7</v>
      </c>
      <c r="N12" s="6">
        <f>(((7-M12+1)/7)*150)</f>
        <v>21.428571428571427</v>
      </c>
      <c r="O12" s="5"/>
      <c r="P12" s="6"/>
      <c r="T12" s="2">
        <v>7</v>
      </c>
      <c r="U12" s="5" t="s">
        <v>107</v>
      </c>
      <c r="V12" s="3">
        <f>X12+Z12+AB12+AD12+AF12+AH12</f>
        <v>56.25</v>
      </c>
      <c r="W12" s="5">
        <v>6</v>
      </c>
      <c r="X12" s="6">
        <f>(((8-W12+1)/8)*150)</f>
        <v>56.25</v>
      </c>
      <c r="Y12" s="5"/>
      <c r="Z12" s="6"/>
      <c r="AA12" s="5"/>
      <c r="AB12" s="6"/>
      <c r="AC12" s="5"/>
      <c r="AD12" s="6"/>
      <c r="AE12" s="5"/>
      <c r="AF12" s="6"/>
      <c r="AG12" s="5"/>
      <c r="AH12" s="6"/>
    </row>
    <row r="13" spans="2:34" x14ac:dyDescent="0.25">
      <c r="B13" s="2">
        <v>8</v>
      </c>
      <c r="C13" s="5" t="s">
        <v>9</v>
      </c>
      <c r="D13" s="3">
        <f>F13+H13+J13+L13+N13+P13</f>
        <v>150</v>
      </c>
      <c r="E13" s="5">
        <v>1</v>
      </c>
      <c r="F13" s="6">
        <f>(((11-E13+1)/11)*150)</f>
        <v>150</v>
      </c>
      <c r="G13" s="5"/>
      <c r="H13" s="6"/>
      <c r="I13" s="5" t="s">
        <v>86</v>
      </c>
      <c r="J13" s="6"/>
      <c r="K13" s="5" t="s">
        <v>86</v>
      </c>
      <c r="L13" s="6"/>
      <c r="M13" s="5"/>
      <c r="N13" s="6"/>
      <c r="O13" s="5"/>
      <c r="P13" s="6"/>
      <c r="T13" s="2">
        <v>8</v>
      </c>
      <c r="U13" s="5" t="s">
        <v>53</v>
      </c>
      <c r="V13" s="3">
        <f>X13+Z13+AB13+AD13+AF13+AH13</f>
        <v>56.25</v>
      </c>
      <c r="W13" s="5">
        <v>8</v>
      </c>
      <c r="X13" s="6">
        <f>(((8-W13+1)/8)*150)</f>
        <v>18.75</v>
      </c>
      <c r="Y13" s="5"/>
      <c r="Z13" s="6"/>
      <c r="AA13" s="5"/>
      <c r="AB13" s="6"/>
      <c r="AC13" s="5">
        <v>4</v>
      </c>
      <c r="AD13" s="6">
        <f>(((4-AC13+1)/4)*150)</f>
        <v>37.5</v>
      </c>
      <c r="AE13" s="5"/>
      <c r="AF13" s="6"/>
      <c r="AG13" s="5"/>
      <c r="AH13" s="6"/>
    </row>
    <row r="14" spans="2:34" x14ac:dyDescent="0.25">
      <c r="B14" s="2">
        <v>9</v>
      </c>
      <c r="C14" s="5" t="s">
        <v>43</v>
      </c>
      <c r="D14" s="3">
        <f>F14+H14+J14+L14+N14+P14</f>
        <v>95.454545454545453</v>
      </c>
      <c r="E14" s="5">
        <v>5</v>
      </c>
      <c r="F14" s="6">
        <f>(((11-E14+1)/11)*150)</f>
        <v>95.454545454545453</v>
      </c>
      <c r="G14" s="5"/>
      <c r="H14" s="6"/>
      <c r="I14" s="5" t="s">
        <v>86</v>
      </c>
      <c r="J14" s="6"/>
      <c r="K14" s="5" t="s">
        <v>86</v>
      </c>
      <c r="L14" s="6"/>
      <c r="M14" s="5"/>
      <c r="N14" s="6"/>
      <c r="O14" s="5"/>
      <c r="P14" s="6"/>
      <c r="T14" s="2">
        <v>9</v>
      </c>
      <c r="U14" s="5" t="s">
        <v>108</v>
      </c>
      <c r="V14" s="3">
        <f>X14+Z14+AB14+AD14+AF14+AH14</f>
        <v>37.5</v>
      </c>
      <c r="W14" s="5">
        <v>7</v>
      </c>
      <c r="X14" s="6">
        <f>(((8-W14+1)/8)*150)</f>
        <v>37.5</v>
      </c>
      <c r="Y14" s="5"/>
      <c r="Z14" s="6"/>
      <c r="AA14" s="5"/>
      <c r="AB14" s="6"/>
      <c r="AC14" s="5"/>
      <c r="AD14" s="6"/>
      <c r="AE14" s="5"/>
      <c r="AF14" s="6"/>
      <c r="AG14" s="5"/>
      <c r="AH14" s="6"/>
    </row>
    <row r="15" spans="2:34" x14ac:dyDescent="0.25">
      <c r="B15" s="2">
        <v>10</v>
      </c>
      <c r="C15" s="5" t="s">
        <v>126</v>
      </c>
      <c r="D15" s="3">
        <f>F15+H15+J15+L15+N15+P15</f>
        <v>29.464285714285715</v>
      </c>
      <c r="E15" s="5" t="s">
        <v>86</v>
      </c>
      <c r="F15" s="6"/>
      <c r="G15" s="5" t="s">
        <v>86</v>
      </c>
      <c r="H15" s="6"/>
      <c r="I15" s="5">
        <v>80</v>
      </c>
      <c r="J15" s="6">
        <f>(((112-I15+1)/112)*100)</f>
        <v>29.464285714285715</v>
      </c>
      <c r="K15" s="5" t="s">
        <v>86</v>
      </c>
      <c r="L15" s="6"/>
      <c r="M15" s="5"/>
      <c r="N15" s="6"/>
      <c r="O15" s="5"/>
      <c r="P15" s="6"/>
      <c r="T15" s="2">
        <v>10</v>
      </c>
      <c r="U15" s="5" t="s">
        <v>25</v>
      </c>
      <c r="V15" s="3">
        <f>X15+Z15+AB15+AD15+AF15+AH15</f>
        <v>0</v>
      </c>
      <c r="W15" s="5" t="s">
        <v>86</v>
      </c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</row>
    <row r="16" spans="2:34" x14ac:dyDescent="0.25">
      <c r="B16" s="2">
        <v>11</v>
      </c>
      <c r="C16" s="5" t="s">
        <v>46</v>
      </c>
      <c r="D16" s="3">
        <f>F16+H16+J16+L16+N16+P16</f>
        <v>27.272727272727273</v>
      </c>
      <c r="E16" s="5">
        <v>10</v>
      </c>
      <c r="F16" s="6">
        <f>(((11-E16+1)/11)*150)</f>
        <v>27.272727272727273</v>
      </c>
      <c r="G16" s="5"/>
      <c r="H16" s="6"/>
      <c r="I16" s="5" t="s">
        <v>86</v>
      </c>
      <c r="J16" s="6"/>
      <c r="K16" s="5" t="s">
        <v>86</v>
      </c>
      <c r="L16" s="6"/>
      <c r="M16" s="5"/>
      <c r="N16" s="6"/>
      <c r="O16" s="5"/>
      <c r="P16" s="6"/>
      <c r="T16" s="2">
        <v>11</v>
      </c>
      <c r="U16" s="5" t="s">
        <v>32</v>
      </c>
      <c r="V16" s="3">
        <f>X16+Z16+AB16+AD16+AF16+AH16</f>
        <v>0</v>
      </c>
      <c r="W16" s="5" t="s">
        <v>86</v>
      </c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</row>
    <row r="17" spans="2:34" x14ac:dyDescent="0.25">
      <c r="B17" s="2">
        <v>12</v>
      </c>
      <c r="C17" s="5" t="s">
        <v>98</v>
      </c>
      <c r="D17" s="3">
        <f>F17+H17+J17+L17+N17+P17</f>
        <v>13.636363636363637</v>
      </c>
      <c r="E17" s="5">
        <v>11</v>
      </c>
      <c r="F17" s="6">
        <f>(((11-E17+1)/11)*150)</f>
        <v>13.636363636363637</v>
      </c>
      <c r="G17" s="5"/>
      <c r="H17" s="6"/>
      <c r="I17" s="5" t="s">
        <v>86</v>
      </c>
      <c r="J17" s="6"/>
      <c r="K17" s="5" t="s">
        <v>86</v>
      </c>
      <c r="L17" s="6"/>
      <c r="M17" s="5"/>
      <c r="N17" s="6"/>
      <c r="O17" s="5"/>
      <c r="P17" s="6"/>
      <c r="T17" s="2">
        <v>12</v>
      </c>
      <c r="U17" s="5"/>
      <c r="V17" s="3">
        <f>X17+Z17+AB17+AD17+AF17+AH17</f>
        <v>0</v>
      </c>
      <c r="W17" s="5"/>
      <c r="X17" s="6"/>
      <c r="Y17" s="5"/>
      <c r="Z17" s="6"/>
      <c r="AA17" s="5"/>
      <c r="AB17" s="6"/>
      <c r="AC17" s="5"/>
      <c r="AD17" s="6"/>
      <c r="AE17" s="5"/>
      <c r="AF17" s="6"/>
      <c r="AG17" s="5"/>
      <c r="AH17" s="6"/>
    </row>
    <row r="18" spans="2:34" x14ac:dyDescent="0.25">
      <c r="B18" s="22">
        <v>13</v>
      </c>
      <c r="C18" s="5"/>
      <c r="D18" s="3">
        <f>F18+H18+J18+L18+N18+P18</f>
        <v>0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T18" s="2">
        <v>20</v>
      </c>
      <c r="U18" s="5"/>
      <c r="V18" s="3">
        <f>X18+Z18+AB18+AD18+AF18+AH18</f>
        <v>0</v>
      </c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</row>
  </sheetData>
  <sortState xmlns:xlrd2="http://schemas.microsoft.com/office/spreadsheetml/2017/richdata2" ref="C6:N18">
    <sortCondition descending="1" ref="D6:D18"/>
  </sortState>
  <mergeCells count="14">
    <mergeCell ref="T3:AH3"/>
    <mergeCell ref="W4:X4"/>
    <mergeCell ref="Y4:Z4"/>
    <mergeCell ref="AA4:AB4"/>
    <mergeCell ref="AC4:AD4"/>
    <mergeCell ref="AE4:AF4"/>
    <mergeCell ref="AG4:AH4"/>
    <mergeCell ref="B3:P3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7795C-A199-4A35-95DA-74733E0D8941}">
  <dimension ref="B3:BC19"/>
  <sheetViews>
    <sheetView zoomScale="70" zoomScaleNormal="100" workbookViewId="0">
      <selection activeCell="S4" sqref="S4:T4"/>
    </sheetView>
  </sheetViews>
  <sheetFormatPr defaultRowHeight="15" x14ac:dyDescent="0.25"/>
  <cols>
    <col min="3" max="3" width="25.140625" bestFit="1" customWidth="1"/>
    <col min="4" max="4" width="13.85546875" bestFit="1" customWidth="1"/>
    <col min="34" max="34" width="17.7109375" bestFit="1" customWidth="1"/>
    <col min="35" max="35" width="14" bestFit="1" customWidth="1"/>
  </cols>
  <sheetData>
    <row r="3" spans="2:55" ht="28.5" x14ac:dyDescent="0.45">
      <c r="B3" s="49" t="s">
        <v>79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G3" s="30" t="s">
        <v>80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2:55" ht="78" customHeight="1" x14ac:dyDescent="0.25">
      <c r="B4" s="1" t="s">
        <v>0</v>
      </c>
      <c r="C4" s="2" t="s">
        <v>1</v>
      </c>
      <c r="D4" s="3" t="s">
        <v>2</v>
      </c>
      <c r="E4" s="42" t="s">
        <v>110</v>
      </c>
      <c r="F4" s="42"/>
      <c r="G4" s="44" t="s">
        <v>147</v>
      </c>
      <c r="H4" s="45"/>
      <c r="I4" s="48" t="s">
        <v>138</v>
      </c>
      <c r="J4" s="48"/>
      <c r="K4" s="48" t="s">
        <v>120</v>
      </c>
      <c r="L4" s="48"/>
      <c r="M4" s="48" t="s">
        <v>94</v>
      </c>
      <c r="N4" s="48"/>
      <c r="O4" s="44" t="s">
        <v>137</v>
      </c>
      <c r="P4" s="45"/>
      <c r="Q4" s="44" t="s">
        <v>145</v>
      </c>
      <c r="R4" s="45"/>
      <c r="S4" s="43" t="s">
        <v>151</v>
      </c>
      <c r="T4" s="43"/>
      <c r="U4" s="43" t="s">
        <v>144</v>
      </c>
      <c r="V4" s="43"/>
      <c r="W4" s="43"/>
      <c r="X4" s="43"/>
      <c r="Y4" s="46" t="s">
        <v>111</v>
      </c>
      <c r="Z4" s="47"/>
      <c r="AA4" s="43" t="s">
        <v>134</v>
      </c>
      <c r="AB4" s="43"/>
      <c r="AC4" s="43"/>
      <c r="AD4" s="43"/>
      <c r="AG4" s="1" t="s">
        <v>0</v>
      </c>
      <c r="AH4" s="2" t="s">
        <v>1</v>
      </c>
      <c r="AI4" s="3" t="s">
        <v>2</v>
      </c>
      <c r="AJ4" s="42" t="s">
        <v>110</v>
      </c>
      <c r="AK4" s="42"/>
      <c r="AL4" s="48" t="s">
        <v>137</v>
      </c>
      <c r="AM4" s="48"/>
      <c r="AN4" s="48" t="s">
        <v>150</v>
      </c>
      <c r="AO4" s="48"/>
      <c r="AP4" s="48" t="s">
        <v>120</v>
      </c>
      <c r="AQ4" s="48"/>
      <c r="AR4" s="44" t="s">
        <v>113</v>
      </c>
      <c r="AS4" s="45"/>
      <c r="AT4" s="44" t="s">
        <v>148</v>
      </c>
      <c r="AU4" s="45"/>
      <c r="AV4" s="43" t="s">
        <v>144</v>
      </c>
      <c r="AW4" s="43"/>
      <c r="AX4" s="46" t="s">
        <v>111</v>
      </c>
      <c r="AY4" s="47"/>
      <c r="AZ4" s="43" t="s">
        <v>134</v>
      </c>
      <c r="BA4" s="43"/>
      <c r="BB4" s="43" t="s">
        <v>151</v>
      </c>
      <c r="BC4" s="43"/>
    </row>
    <row r="5" spans="2:55" x14ac:dyDescent="0.25">
      <c r="B5" s="2"/>
      <c r="C5" s="2" t="s">
        <v>4</v>
      </c>
      <c r="D5" s="3" t="s">
        <v>5</v>
      </c>
      <c r="E5" s="2" t="s">
        <v>6</v>
      </c>
      <c r="F5" s="4" t="s">
        <v>7</v>
      </c>
      <c r="G5" s="10" t="s">
        <v>6</v>
      </c>
      <c r="H5" s="4" t="s">
        <v>7</v>
      </c>
      <c r="I5" s="10" t="s">
        <v>6</v>
      </c>
      <c r="J5" s="4" t="s">
        <v>7</v>
      </c>
      <c r="K5" s="10" t="s">
        <v>6</v>
      </c>
      <c r="L5" s="4" t="s">
        <v>7</v>
      </c>
      <c r="M5" s="10" t="s">
        <v>6</v>
      </c>
      <c r="N5" s="4" t="s">
        <v>7</v>
      </c>
      <c r="O5" s="16" t="s">
        <v>6</v>
      </c>
      <c r="P5" s="4" t="s">
        <v>7</v>
      </c>
      <c r="Q5" s="21" t="s">
        <v>6</v>
      </c>
      <c r="R5" s="4" t="s">
        <v>7</v>
      </c>
      <c r="S5" s="10" t="s">
        <v>6</v>
      </c>
      <c r="T5" s="4" t="s">
        <v>7</v>
      </c>
      <c r="U5" s="10" t="s">
        <v>6</v>
      </c>
      <c r="V5" s="4" t="s">
        <v>7</v>
      </c>
      <c r="W5" s="10" t="s">
        <v>6</v>
      </c>
      <c r="X5" s="4" t="s">
        <v>7</v>
      </c>
      <c r="Y5" s="14" t="s">
        <v>6</v>
      </c>
      <c r="Z5" s="4" t="s">
        <v>7</v>
      </c>
      <c r="AA5" s="16" t="s">
        <v>6</v>
      </c>
      <c r="AB5" s="4" t="s">
        <v>7</v>
      </c>
      <c r="AC5" s="16" t="s">
        <v>6</v>
      </c>
      <c r="AD5" s="4" t="s">
        <v>7</v>
      </c>
      <c r="AG5" s="2"/>
      <c r="AH5" s="2" t="s">
        <v>4</v>
      </c>
      <c r="AI5" s="3" t="s">
        <v>5</v>
      </c>
      <c r="AJ5" s="2" t="s">
        <v>6</v>
      </c>
      <c r="AK5" s="4" t="s">
        <v>7</v>
      </c>
      <c r="AL5" s="2" t="s">
        <v>6</v>
      </c>
      <c r="AM5" s="4" t="s">
        <v>7</v>
      </c>
      <c r="AN5" s="2" t="s">
        <v>6</v>
      </c>
      <c r="AO5" s="4" t="s">
        <v>7</v>
      </c>
      <c r="AP5" s="17" t="s">
        <v>6</v>
      </c>
      <c r="AQ5" s="4" t="s">
        <v>7</v>
      </c>
      <c r="AR5" s="17" t="s">
        <v>6</v>
      </c>
      <c r="AS5" s="4" t="s">
        <v>7</v>
      </c>
      <c r="AT5" s="23" t="s">
        <v>6</v>
      </c>
      <c r="AU5" s="4" t="s">
        <v>7</v>
      </c>
      <c r="AV5" s="17" t="s">
        <v>6</v>
      </c>
      <c r="AW5" s="4" t="s">
        <v>7</v>
      </c>
      <c r="AX5" s="17" t="s">
        <v>6</v>
      </c>
      <c r="AY5" s="4" t="s">
        <v>7</v>
      </c>
      <c r="AZ5" s="17" t="s">
        <v>6</v>
      </c>
      <c r="BA5" s="4" t="s">
        <v>7</v>
      </c>
      <c r="BB5" s="24" t="s">
        <v>6</v>
      </c>
      <c r="BC5" s="4" t="s">
        <v>7</v>
      </c>
    </row>
    <row r="6" spans="2:55" ht="15" customHeight="1" x14ac:dyDescent="0.25">
      <c r="B6" s="2">
        <v>1</v>
      </c>
      <c r="C6" s="5" t="s">
        <v>48</v>
      </c>
      <c r="D6" s="3">
        <f>F6+J6+N6+T6+V6+AB6+P6+R6</f>
        <v>581.00084674848165</v>
      </c>
      <c r="E6" s="5">
        <v>9</v>
      </c>
      <c r="F6" s="6">
        <f>(((13-E6+1)/13)*150)</f>
        <v>57.692307692307693</v>
      </c>
      <c r="G6" s="5">
        <v>67</v>
      </c>
      <c r="H6" s="11">
        <f>(((74-G6+1)/74)*300)</f>
        <v>32.432432432432435</v>
      </c>
      <c r="I6" s="5">
        <v>165</v>
      </c>
      <c r="J6" s="6">
        <f>(((211-I6+1)/211)*300)</f>
        <v>66.824644549763036</v>
      </c>
      <c r="K6" s="5">
        <v>295</v>
      </c>
      <c r="L6" s="11">
        <f>(((322-K6+1)/322)*300)</f>
        <v>26.086956521739129</v>
      </c>
      <c r="M6" s="5" t="s">
        <v>86</v>
      </c>
      <c r="N6" s="6"/>
      <c r="O6" s="5">
        <v>48</v>
      </c>
      <c r="P6" s="6">
        <f>(((106-O6+1)/106)*300)</f>
        <v>166.98113207547169</v>
      </c>
      <c r="Q6" s="5">
        <v>128</v>
      </c>
      <c r="R6" s="6">
        <f>(((181-Q6+1)/181)*300)</f>
        <v>89.502762430939228</v>
      </c>
      <c r="S6" s="5">
        <v>3</v>
      </c>
      <c r="T6" s="6">
        <f>(((6-S6+1)/6)*150)</f>
        <v>100</v>
      </c>
      <c r="U6" s="5" t="s">
        <v>86</v>
      </c>
      <c r="V6" s="6"/>
      <c r="W6" s="5"/>
      <c r="X6" s="6"/>
      <c r="Y6" s="5" t="s">
        <v>86</v>
      </c>
      <c r="Z6" s="6"/>
      <c r="AA6" s="5">
        <v>1</v>
      </c>
      <c r="AB6" s="6">
        <f>(((25-AA6+1)/25)*100)</f>
        <v>100</v>
      </c>
      <c r="AC6" s="5"/>
      <c r="AD6" s="6"/>
      <c r="AG6" s="2">
        <v>1</v>
      </c>
      <c r="AH6" s="5" t="s">
        <v>28</v>
      </c>
      <c r="AI6" s="3">
        <f>AK6+AO6+AY6+AM6+AU6+BC6</f>
        <v>737.31948668350492</v>
      </c>
      <c r="AJ6" s="5">
        <v>1</v>
      </c>
      <c r="AK6" s="6">
        <f>(((10-AJ6+1)/10)*150)</f>
        <v>150</v>
      </c>
      <c r="AL6" s="5">
        <v>34</v>
      </c>
      <c r="AM6" s="6">
        <f>(((85-AL6+1)/85)*300)</f>
        <v>183.52941176470588</v>
      </c>
      <c r="AN6" s="5">
        <v>199</v>
      </c>
      <c r="AO6" s="6">
        <f>(((214-AN6+1)/214)*300)</f>
        <v>22.429906542056074</v>
      </c>
      <c r="AP6" s="5">
        <v>284</v>
      </c>
      <c r="AQ6" s="11">
        <f>(((289-AP6+1)/289)*300)</f>
        <v>6.2283737024221448</v>
      </c>
      <c r="AR6" s="5">
        <v>304</v>
      </c>
      <c r="AS6" s="11">
        <f>(((306-AR6+1)/304)*300)</f>
        <v>2.9605263157894735</v>
      </c>
      <c r="AT6" s="5">
        <v>97</v>
      </c>
      <c r="AU6" s="6">
        <f>(((181-AT6+1)/181)*300)</f>
        <v>140.88397790055248</v>
      </c>
      <c r="AV6" s="5">
        <v>6</v>
      </c>
      <c r="AW6" s="11">
        <f>(((17-AV6+1)/17)*100)</f>
        <v>70.588235294117652</v>
      </c>
      <c r="AX6" s="5">
        <v>3</v>
      </c>
      <c r="AY6" s="6">
        <f>(((21-AX6+1)/21)*100)</f>
        <v>90.476190476190482</v>
      </c>
      <c r="AZ6" s="5">
        <v>9</v>
      </c>
      <c r="BA6" s="11">
        <f>(((15-AZ6+1)/15)*100)</f>
        <v>46.666666666666664</v>
      </c>
      <c r="BB6" s="5">
        <v>1</v>
      </c>
      <c r="BC6" s="6">
        <f>(((4-BB6+1)/4)*150)</f>
        <v>150</v>
      </c>
    </row>
    <row r="7" spans="2:55" x14ac:dyDescent="0.25">
      <c r="B7" s="2">
        <v>2</v>
      </c>
      <c r="C7" s="5" t="s">
        <v>47</v>
      </c>
      <c r="D7" s="3">
        <f>F7+H7+J7+L7+N7+Z7+P7+T7</f>
        <v>564.43812380054885</v>
      </c>
      <c r="E7" s="5">
        <v>5</v>
      </c>
      <c r="F7" s="6">
        <f>(((13-E7+1)/13)*150)</f>
        <v>103.84615384615384</v>
      </c>
      <c r="G7" s="5" t="s">
        <v>86</v>
      </c>
      <c r="H7" s="6"/>
      <c r="I7" s="5">
        <v>180</v>
      </c>
      <c r="J7" s="6">
        <f>(((211-I7+1)/211)*300)</f>
        <v>45.497630331753555</v>
      </c>
      <c r="K7" s="5" t="s">
        <v>86</v>
      </c>
      <c r="L7" s="6"/>
      <c r="M7" s="5" t="s">
        <v>86</v>
      </c>
      <c r="N7" s="6"/>
      <c r="O7" s="5">
        <v>31</v>
      </c>
      <c r="P7" s="6">
        <f>(((106-O7+1)/106)*300)</f>
        <v>215.09433962264148</v>
      </c>
      <c r="Q7" s="5" t="s">
        <v>86</v>
      </c>
      <c r="R7" s="6"/>
      <c r="S7" s="5">
        <v>2</v>
      </c>
      <c r="T7" s="6">
        <f>(((6-S7+1)/6)*150)</f>
        <v>125</v>
      </c>
      <c r="U7" s="5">
        <v>8</v>
      </c>
      <c r="V7" s="6">
        <f>(((24-U7+1)/24)*100)</f>
        <v>70.833333333333343</v>
      </c>
      <c r="W7" s="5"/>
      <c r="X7" s="6"/>
      <c r="Y7" s="5">
        <v>7</v>
      </c>
      <c r="Z7" s="6">
        <f>(((24-Y7+1)/24)*100)</f>
        <v>75</v>
      </c>
      <c r="AA7" s="5" t="s">
        <v>86</v>
      </c>
      <c r="AB7" s="6"/>
      <c r="AC7" s="5"/>
      <c r="AD7" s="6"/>
      <c r="AG7" s="2">
        <v>2</v>
      </c>
      <c r="AH7" s="5" t="s">
        <v>33</v>
      </c>
      <c r="AI7" s="3">
        <f>AK7+AM7+AO7+AQ7+AS7+AY7+AU7+BC7</f>
        <v>359.91751396691274</v>
      </c>
      <c r="AJ7" s="5">
        <v>2</v>
      </c>
      <c r="AK7" s="6">
        <f>(((10-AJ7+1)/10)*150)</f>
        <v>135</v>
      </c>
      <c r="AL7" s="5">
        <v>64</v>
      </c>
      <c r="AM7" s="6">
        <f>(((85-AL7+1)/85)*300)</f>
        <v>77.64705882352942</v>
      </c>
      <c r="AN7" s="5" t="s">
        <v>86</v>
      </c>
      <c r="AO7" s="6"/>
      <c r="AP7" s="5" t="s">
        <v>86</v>
      </c>
      <c r="AQ7" s="6"/>
      <c r="AR7" s="5" t="s">
        <v>86</v>
      </c>
      <c r="AS7" s="6"/>
      <c r="AT7" s="5">
        <v>170</v>
      </c>
      <c r="AU7" s="6">
        <f>(((181-AT7+1)/181)*300)</f>
        <v>19.88950276243094</v>
      </c>
      <c r="AV7" s="5">
        <v>13</v>
      </c>
      <c r="AW7" s="11">
        <f>(((17-AV7+1)/17)*100)</f>
        <v>29.411764705882355</v>
      </c>
      <c r="AX7" s="5">
        <v>11</v>
      </c>
      <c r="AY7" s="6">
        <f>(((21-AX7+1)/21)*100)</f>
        <v>52.380952380952387</v>
      </c>
      <c r="AZ7" s="5" t="s">
        <v>86</v>
      </c>
      <c r="BA7" s="6"/>
      <c r="BB7" s="5">
        <v>3</v>
      </c>
      <c r="BC7" s="6">
        <f>(((4-BB7+1)/4)*150)</f>
        <v>75</v>
      </c>
    </row>
    <row r="8" spans="2:55" x14ac:dyDescent="0.25">
      <c r="B8" s="2">
        <v>3</v>
      </c>
      <c r="C8" s="5" t="s">
        <v>42</v>
      </c>
      <c r="D8" s="3">
        <f>F8+H8+T8+N8+J8+P8</f>
        <v>559.57594829200582</v>
      </c>
      <c r="E8" s="5">
        <v>3</v>
      </c>
      <c r="F8" s="6">
        <f>(((13-E8+1)/13)*150)</f>
        <v>126.92307692307692</v>
      </c>
      <c r="G8" s="5" t="s">
        <v>86</v>
      </c>
      <c r="H8" s="6"/>
      <c r="I8" s="5">
        <v>133</v>
      </c>
      <c r="J8" s="6">
        <f>(((211-I8+1)/211)*300)</f>
        <v>112.32227488151658</v>
      </c>
      <c r="K8" s="5">
        <v>271</v>
      </c>
      <c r="L8" s="11">
        <f>(((322-K8+1)/322)*300)</f>
        <v>48.447204968944099</v>
      </c>
      <c r="M8" s="5">
        <v>211</v>
      </c>
      <c r="N8" s="6">
        <f>(((347-M8+1)/347)*300)</f>
        <v>118.44380403458213</v>
      </c>
      <c r="O8" s="5">
        <v>71</v>
      </c>
      <c r="P8" s="6">
        <f>(((106-O8+1)/106)*300)</f>
        <v>101.88679245283018</v>
      </c>
      <c r="Q8" s="5" t="s">
        <v>86</v>
      </c>
      <c r="R8" s="6"/>
      <c r="S8" s="5">
        <v>3</v>
      </c>
      <c r="T8" s="6">
        <f>(((6-S8+1)/6)*150)</f>
        <v>100</v>
      </c>
      <c r="U8" s="5" t="s">
        <v>86</v>
      </c>
      <c r="V8" s="6"/>
      <c r="W8" s="5"/>
      <c r="X8" s="6"/>
      <c r="Y8" s="5" t="s">
        <v>86</v>
      </c>
      <c r="Z8" s="6"/>
      <c r="AA8" s="5" t="s">
        <v>86</v>
      </c>
      <c r="AB8" s="6"/>
      <c r="AC8" s="5"/>
      <c r="AD8" s="6"/>
      <c r="AG8" s="2">
        <v>3</v>
      </c>
      <c r="AH8" s="5" t="s">
        <v>31</v>
      </c>
      <c r="AI8" s="3">
        <f>AK8+AM8+AO8+AQ8+AS8+AW8+AY8+AU8</f>
        <v>146.81670458238546</v>
      </c>
      <c r="AJ8" s="5">
        <v>6</v>
      </c>
      <c r="AK8" s="6">
        <f>(((10-AJ8+1)/10)*150)</f>
        <v>75</v>
      </c>
      <c r="AL8" s="5">
        <v>68</v>
      </c>
      <c r="AM8" s="6">
        <f>(((85-AL8+1)/85)*300)</f>
        <v>63.529411764705884</v>
      </c>
      <c r="AN8" s="5" t="s">
        <v>86</v>
      </c>
      <c r="AO8" s="6"/>
      <c r="AP8" s="5" t="s">
        <v>86</v>
      </c>
      <c r="AQ8" s="6"/>
      <c r="AR8" s="5" t="s">
        <v>86</v>
      </c>
      <c r="AS8" s="6"/>
      <c r="AT8" s="5">
        <v>177</v>
      </c>
      <c r="AU8" s="6">
        <f>(((181-AT8+1)/181)*300)</f>
        <v>8.2872928176795568</v>
      </c>
      <c r="AV8" s="5" t="s">
        <v>86</v>
      </c>
      <c r="AW8" s="6"/>
      <c r="AX8" s="5" t="s">
        <v>86</v>
      </c>
      <c r="AY8" s="6"/>
      <c r="AZ8" s="5" t="s">
        <v>86</v>
      </c>
      <c r="BA8" s="6"/>
      <c r="BB8" s="5" t="s">
        <v>86</v>
      </c>
      <c r="BC8" s="6"/>
    </row>
    <row r="9" spans="2:55" x14ac:dyDescent="0.25">
      <c r="B9" s="2">
        <v>4</v>
      </c>
      <c r="C9" s="5" t="s">
        <v>46</v>
      </c>
      <c r="D9" s="3">
        <f>F9+L9+T9+N9+P9+AD9+AB9</f>
        <v>523.77296234060771</v>
      </c>
      <c r="E9" s="5">
        <v>7</v>
      </c>
      <c r="F9" s="6">
        <f>(((13-E9+1)/13)*150)</f>
        <v>80.769230769230759</v>
      </c>
      <c r="G9" s="5" t="s">
        <v>86</v>
      </c>
      <c r="H9" s="6"/>
      <c r="I9" s="5">
        <v>207</v>
      </c>
      <c r="J9" s="6">
        <f>(((211-I9+1)/211)*300)</f>
        <v>7.1090047393364921</v>
      </c>
      <c r="K9" s="5">
        <v>256</v>
      </c>
      <c r="L9" s="6">
        <f>(((322-K9+1)/322)*300)</f>
        <v>62.422360248447205</v>
      </c>
      <c r="M9" s="5">
        <v>263</v>
      </c>
      <c r="N9" s="6">
        <f>(((347-M9+1)/347)*300)</f>
        <v>73.487031700288185</v>
      </c>
      <c r="O9" s="5">
        <v>84</v>
      </c>
      <c r="P9" s="6">
        <f>(((106-O9+1)/106)*300)</f>
        <v>65.094339622641513</v>
      </c>
      <c r="Q9" s="5" t="s">
        <v>86</v>
      </c>
      <c r="R9" s="6"/>
      <c r="S9" s="5">
        <v>1</v>
      </c>
      <c r="T9" s="6">
        <f>(((6-S9+1)/6)*150)</f>
        <v>150</v>
      </c>
      <c r="U9" s="5">
        <v>11</v>
      </c>
      <c r="V9" s="6">
        <f>(((24-U9+1)/24)*100)</f>
        <v>58.333333333333336</v>
      </c>
      <c r="W9" s="5"/>
      <c r="X9" s="6"/>
      <c r="Y9" s="5" t="s">
        <v>86</v>
      </c>
      <c r="Z9" s="6"/>
      <c r="AA9" s="5">
        <v>3</v>
      </c>
      <c r="AB9" s="6">
        <f>(((25-AA9+1)/25)*100)</f>
        <v>92</v>
      </c>
      <c r="AC9" s="5"/>
      <c r="AD9" s="6"/>
      <c r="AG9" s="2">
        <v>4</v>
      </c>
      <c r="AH9" s="5" t="s">
        <v>34</v>
      </c>
      <c r="AI9" s="3">
        <f>AK9+AM9+AO9+AQ9+AS9+AW9+AY9+AU9+BC9</f>
        <v>122.65924601884953</v>
      </c>
      <c r="AJ9" s="5" t="s">
        <v>86</v>
      </c>
      <c r="AK9" s="6"/>
      <c r="AL9" s="5">
        <v>85</v>
      </c>
      <c r="AM9" s="6">
        <f>(((85-AL9+1)/85)*300)</f>
        <v>3.5294117647058822</v>
      </c>
      <c r="AN9" s="5" t="s">
        <v>86</v>
      </c>
      <c r="AO9" s="6"/>
      <c r="AP9" s="5" t="s">
        <v>86</v>
      </c>
      <c r="AQ9" s="6"/>
      <c r="AR9" s="5" t="s">
        <v>86</v>
      </c>
      <c r="AS9" s="6"/>
      <c r="AT9" s="5">
        <v>178</v>
      </c>
      <c r="AU9" s="6">
        <f>(((181-AT9+1)/181)*300)</f>
        <v>6.6298342541436464</v>
      </c>
      <c r="AV9" s="5" t="s">
        <v>86</v>
      </c>
      <c r="AW9" s="6"/>
      <c r="AX9" s="5" t="s">
        <v>86</v>
      </c>
      <c r="AY9" s="6"/>
      <c r="AZ9" s="5" t="s">
        <v>86</v>
      </c>
      <c r="BA9" s="6"/>
      <c r="BB9" s="5">
        <v>2</v>
      </c>
      <c r="BC9" s="6">
        <f>(((4-BB9+1)/4)*150)</f>
        <v>112.5</v>
      </c>
    </row>
    <row r="10" spans="2:55" x14ac:dyDescent="0.25">
      <c r="B10" s="2">
        <v>5</v>
      </c>
      <c r="C10" s="5" t="s">
        <v>41</v>
      </c>
      <c r="D10" s="3">
        <f>F10+H10+V10+AB10+P10+R10+N10</f>
        <v>405.11620848147169</v>
      </c>
      <c r="E10" s="5">
        <v>8</v>
      </c>
      <c r="F10" s="6">
        <f>(((13-E10+1)/13)*150)</f>
        <v>69.230769230769241</v>
      </c>
      <c r="G10" s="5" t="s">
        <v>86</v>
      </c>
      <c r="H10" s="6"/>
      <c r="I10" s="5">
        <v>202</v>
      </c>
      <c r="J10" s="11">
        <f>(((211-I10+1)/211)*300)</f>
        <v>14.218009478672984</v>
      </c>
      <c r="K10" s="5">
        <v>309</v>
      </c>
      <c r="L10" s="11">
        <f>(((322-K10+1)/322)*300)</f>
        <v>13.043478260869565</v>
      </c>
      <c r="M10" s="5">
        <v>326</v>
      </c>
      <c r="N10" s="6">
        <f>(((347-M10+1)/347)*300)</f>
        <v>19.020172910662826</v>
      </c>
      <c r="O10" s="5">
        <v>46</v>
      </c>
      <c r="P10" s="6">
        <f>(((106-O10+1)/106)*300)</f>
        <v>172.64150943396226</v>
      </c>
      <c r="Q10" s="5">
        <v>152</v>
      </c>
      <c r="R10" s="6">
        <f>(((181-Q10+1)/181)*300)</f>
        <v>49.723756906077348</v>
      </c>
      <c r="S10" s="5">
        <v>6</v>
      </c>
      <c r="T10" s="11">
        <f>(((6-S10+1)/6)*150)</f>
        <v>25</v>
      </c>
      <c r="U10" s="5">
        <v>10</v>
      </c>
      <c r="V10" s="6">
        <f>(((24-U10+1)/24)*100)</f>
        <v>62.5</v>
      </c>
      <c r="W10" s="5"/>
      <c r="X10" s="6"/>
      <c r="Y10" s="5" t="s">
        <v>86</v>
      </c>
      <c r="Z10" s="6"/>
      <c r="AA10" s="5">
        <v>18</v>
      </c>
      <c r="AB10" s="6">
        <f>(((25-AA10+1)/25)*100)</f>
        <v>32</v>
      </c>
      <c r="AC10" s="5"/>
      <c r="AD10" s="6"/>
      <c r="AG10" s="2">
        <v>5</v>
      </c>
      <c r="AH10" s="5" t="s">
        <v>105</v>
      </c>
      <c r="AI10" s="3">
        <f>AK10+AM10+AO10+AQ10+AS10+AW10+AY10+AU10</f>
        <v>120</v>
      </c>
      <c r="AJ10" s="5">
        <v>3</v>
      </c>
      <c r="AK10" s="6">
        <f>(((10-AJ10+1)/10)*150)</f>
        <v>120</v>
      </c>
      <c r="AL10" s="5" t="s">
        <v>86</v>
      </c>
      <c r="AM10" s="6"/>
      <c r="AN10" s="5" t="s">
        <v>86</v>
      </c>
      <c r="AO10" s="6"/>
      <c r="AP10" s="5" t="s">
        <v>86</v>
      </c>
      <c r="AQ10" s="6"/>
      <c r="AR10" s="5" t="s">
        <v>86</v>
      </c>
      <c r="AS10" s="6"/>
      <c r="AT10" s="5" t="s">
        <v>86</v>
      </c>
      <c r="AU10" s="6"/>
      <c r="AV10" s="5" t="s">
        <v>86</v>
      </c>
      <c r="AW10" s="6"/>
      <c r="AX10" s="5" t="s">
        <v>86</v>
      </c>
      <c r="AY10" s="6"/>
      <c r="AZ10" s="5" t="s">
        <v>86</v>
      </c>
      <c r="BA10" s="6"/>
      <c r="BB10" s="5" t="s">
        <v>86</v>
      </c>
      <c r="BC10" s="6"/>
    </row>
    <row r="11" spans="2:55" x14ac:dyDescent="0.25">
      <c r="B11" s="2">
        <v>9</v>
      </c>
      <c r="C11" s="5" t="s">
        <v>49</v>
      </c>
      <c r="D11" s="3">
        <f>F11+H11+J11+L11+N11+V11+AB11+P11</f>
        <v>211.27907056727588</v>
      </c>
      <c r="E11" s="5">
        <v>11</v>
      </c>
      <c r="F11" s="6">
        <f>(((13-E11+1)/13)*150)</f>
        <v>34.61538461538462</v>
      </c>
      <c r="G11" s="5" t="s">
        <v>86</v>
      </c>
      <c r="H11" s="6"/>
      <c r="I11" s="5">
        <v>189</v>
      </c>
      <c r="J11" s="6">
        <f>(((211-I11+1)/211)*300)</f>
        <v>32.70142180094787</v>
      </c>
      <c r="K11" s="5" t="s">
        <v>86</v>
      </c>
      <c r="L11" s="6"/>
      <c r="M11" s="5" t="s">
        <v>86</v>
      </c>
      <c r="N11" s="6"/>
      <c r="O11" s="5">
        <v>95</v>
      </c>
      <c r="P11" s="6">
        <f>(((106-O11+1)/106)*300)</f>
        <v>33.962264150943398</v>
      </c>
      <c r="Q11" s="5"/>
      <c r="R11" s="6"/>
      <c r="S11" s="5">
        <v>5</v>
      </c>
      <c r="T11" s="11">
        <f>(((6-S11+1)/6)*150)</f>
        <v>50</v>
      </c>
      <c r="U11" s="5">
        <v>13</v>
      </c>
      <c r="V11" s="6">
        <f>(((24-U11+1)/24)*100)</f>
        <v>50</v>
      </c>
      <c r="W11" s="5"/>
      <c r="X11" s="6"/>
      <c r="Y11" s="5" t="s">
        <v>86</v>
      </c>
      <c r="Z11" s="6"/>
      <c r="AA11" s="5">
        <v>11</v>
      </c>
      <c r="AB11" s="6">
        <f>(((25-AA11+1)/25)*100)</f>
        <v>60</v>
      </c>
      <c r="AC11" s="5"/>
      <c r="AD11" s="6"/>
      <c r="AG11" s="2">
        <v>9</v>
      </c>
      <c r="AH11" s="5" t="s">
        <v>106</v>
      </c>
      <c r="AI11" s="3">
        <f>AK11+AM11+AO11+AQ11+AS11+AW11+AY11+AU11</f>
        <v>120</v>
      </c>
      <c r="AJ11" s="5">
        <v>3</v>
      </c>
      <c r="AK11" s="6">
        <f>(((10-AJ11+1)/10)*150)</f>
        <v>120</v>
      </c>
      <c r="AL11" s="5" t="s">
        <v>86</v>
      </c>
      <c r="AM11" s="6"/>
      <c r="AN11" s="5" t="s">
        <v>86</v>
      </c>
      <c r="AO11" s="6"/>
      <c r="AP11" s="5" t="s">
        <v>86</v>
      </c>
      <c r="AQ11" s="6"/>
      <c r="AR11" s="5" t="s">
        <v>86</v>
      </c>
      <c r="AS11" s="6"/>
      <c r="AT11" s="5" t="s">
        <v>86</v>
      </c>
      <c r="AU11" s="6"/>
      <c r="AV11" s="5" t="s">
        <v>86</v>
      </c>
      <c r="AW11" s="6"/>
      <c r="AX11" s="5" t="s">
        <v>86</v>
      </c>
      <c r="AY11" s="6"/>
      <c r="AZ11" s="5" t="s">
        <v>86</v>
      </c>
      <c r="BA11" s="6"/>
      <c r="BB11" s="5" t="s">
        <v>86</v>
      </c>
      <c r="BC11" s="6"/>
    </row>
    <row r="12" spans="2:55" x14ac:dyDescent="0.25">
      <c r="B12" s="2">
        <v>10</v>
      </c>
      <c r="C12" s="5" t="s">
        <v>126</v>
      </c>
      <c r="D12" s="3">
        <f>F12+H12+J12+L12+N12+T12+V12+AB12</f>
        <v>103.7914691943128</v>
      </c>
      <c r="E12" s="5" t="s">
        <v>86</v>
      </c>
      <c r="F12" s="6"/>
      <c r="G12" s="5" t="s">
        <v>86</v>
      </c>
      <c r="H12" s="6"/>
      <c r="I12" s="5">
        <v>139</v>
      </c>
      <c r="J12" s="6">
        <f>(((211-I12+1)/211)*300)</f>
        <v>103.7914691943128</v>
      </c>
      <c r="K12" s="5"/>
      <c r="L12" s="6"/>
      <c r="M12" s="5"/>
      <c r="N12" s="6"/>
      <c r="O12" s="5"/>
      <c r="P12" s="6"/>
      <c r="Q12" s="5"/>
      <c r="R12" s="6"/>
      <c r="S12" s="5" t="s">
        <v>86</v>
      </c>
      <c r="T12" s="6"/>
      <c r="U12" s="5" t="s">
        <v>86</v>
      </c>
      <c r="V12" s="6"/>
      <c r="W12" s="5"/>
      <c r="X12" s="6"/>
      <c r="Y12" s="5"/>
      <c r="Z12" s="6"/>
      <c r="AA12" s="5"/>
      <c r="AB12" s="6"/>
      <c r="AC12" s="5"/>
      <c r="AD12" s="6"/>
      <c r="AG12" s="2">
        <v>10</v>
      </c>
      <c r="AH12" s="5" t="s">
        <v>53</v>
      </c>
      <c r="AI12" s="3">
        <f>AK12+AM12+AO12+AQ12+AS12+AW12+AY12+AU12+BC12</f>
        <v>105</v>
      </c>
      <c r="AJ12" s="5">
        <v>9</v>
      </c>
      <c r="AK12" s="6">
        <f>(((10-AJ12+1)/10)*150)</f>
        <v>30</v>
      </c>
      <c r="AL12" s="5" t="s">
        <v>86</v>
      </c>
      <c r="AM12" s="6"/>
      <c r="AN12" s="5" t="s">
        <v>86</v>
      </c>
      <c r="AO12" s="6"/>
      <c r="AP12" s="5" t="s">
        <v>86</v>
      </c>
      <c r="AQ12" s="6"/>
      <c r="AR12" s="5" t="s">
        <v>86</v>
      </c>
      <c r="AS12" s="6"/>
      <c r="AT12" s="5" t="s">
        <v>86</v>
      </c>
      <c r="AU12" s="6"/>
      <c r="AV12" s="5" t="s">
        <v>86</v>
      </c>
      <c r="AW12" s="6"/>
      <c r="AX12" s="5" t="s">
        <v>86</v>
      </c>
      <c r="AY12" s="6"/>
      <c r="AZ12" s="5" t="s">
        <v>86</v>
      </c>
      <c r="BA12" s="6"/>
      <c r="BB12" s="5">
        <v>3</v>
      </c>
      <c r="BC12" s="6">
        <f>(((4-BB12+1)/4)*150)</f>
        <v>75</v>
      </c>
    </row>
    <row r="13" spans="2:55" x14ac:dyDescent="0.25">
      <c r="B13" s="2">
        <v>13</v>
      </c>
      <c r="C13" s="5" t="s">
        <v>135</v>
      </c>
      <c r="D13" s="3">
        <f>F13+H13+J13+L13+N13+T13+V13+AB13</f>
        <v>36</v>
      </c>
      <c r="E13" s="5" t="s">
        <v>86</v>
      </c>
      <c r="F13" s="6"/>
      <c r="G13" s="5" t="s">
        <v>86</v>
      </c>
      <c r="H13" s="6"/>
      <c r="I13" s="5" t="s">
        <v>86</v>
      </c>
      <c r="J13" s="6"/>
      <c r="K13" s="5" t="s">
        <v>86</v>
      </c>
      <c r="L13" s="6"/>
      <c r="M13" s="5" t="s">
        <v>86</v>
      </c>
      <c r="N13" s="6"/>
      <c r="O13" s="5"/>
      <c r="P13" s="6"/>
      <c r="Q13" s="5"/>
      <c r="R13" s="6"/>
      <c r="S13" s="5" t="s">
        <v>86</v>
      </c>
      <c r="T13" s="6"/>
      <c r="U13" s="5" t="s">
        <v>86</v>
      </c>
      <c r="V13" s="6"/>
      <c r="W13" s="5"/>
      <c r="X13" s="6"/>
      <c r="Y13" s="5" t="s">
        <v>86</v>
      </c>
      <c r="Z13" s="6"/>
      <c r="AA13" s="5">
        <v>17</v>
      </c>
      <c r="AB13" s="6">
        <f>(((25-AA13+1)/25)*100)</f>
        <v>36</v>
      </c>
      <c r="AC13" s="5"/>
      <c r="AD13" s="6"/>
      <c r="AG13" s="2">
        <v>13</v>
      </c>
      <c r="AH13" s="5" t="s">
        <v>35</v>
      </c>
      <c r="AI13" s="3">
        <f>AK13+AM13+AO13+AQ13+AS13+AW13+AY13+AU13</f>
        <v>45</v>
      </c>
      <c r="AJ13" s="5">
        <v>8</v>
      </c>
      <c r="AK13" s="6">
        <f>(((10-AJ13+1)/10)*150)</f>
        <v>45</v>
      </c>
      <c r="AL13" s="5" t="s">
        <v>86</v>
      </c>
      <c r="AM13" s="6"/>
      <c r="AN13" s="5" t="s">
        <v>86</v>
      </c>
      <c r="AO13" s="6"/>
      <c r="AP13" s="5" t="s">
        <v>86</v>
      </c>
      <c r="AQ13" s="6"/>
      <c r="AR13" s="5" t="s">
        <v>86</v>
      </c>
      <c r="AS13" s="6"/>
      <c r="AT13" s="5" t="s">
        <v>86</v>
      </c>
      <c r="AU13" s="6"/>
      <c r="AV13" s="5" t="s">
        <v>86</v>
      </c>
      <c r="AW13" s="6"/>
      <c r="AX13" s="5" t="s">
        <v>86</v>
      </c>
      <c r="AY13" s="6"/>
      <c r="AZ13" s="5" t="s">
        <v>86</v>
      </c>
      <c r="BA13" s="6"/>
      <c r="BB13" s="5" t="s">
        <v>86</v>
      </c>
      <c r="BC13" s="6"/>
    </row>
    <row r="14" spans="2:55" x14ac:dyDescent="0.25">
      <c r="B14" s="2">
        <v>14</v>
      </c>
      <c r="C14" s="5" t="s">
        <v>45</v>
      </c>
      <c r="D14" s="3">
        <f>F14+H14+J14+L14+N14+T14+V14+AB14</f>
        <v>23.076923076923077</v>
      </c>
      <c r="E14" s="5">
        <v>12</v>
      </c>
      <c r="F14" s="6">
        <f>(((13-E14+1)/13)*150)</f>
        <v>23.076923076923077</v>
      </c>
      <c r="G14" s="5" t="s">
        <v>86</v>
      </c>
      <c r="H14" s="6"/>
      <c r="I14" s="5" t="s">
        <v>86</v>
      </c>
      <c r="J14" s="6"/>
      <c r="K14" s="5" t="s">
        <v>86</v>
      </c>
      <c r="L14" s="6"/>
      <c r="M14" s="5" t="s">
        <v>86</v>
      </c>
      <c r="N14" s="6"/>
      <c r="O14" s="5" t="s">
        <v>86</v>
      </c>
      <c r="P14" s="6"/>
      <c r="Q14" s="5" t="s">
        <v>86</v>
      </c>
      <c r="R14" s="6"/>
      <c r="S14" s="5" t="s">
        <v>86</v>
      </c>
      <c r="T14" s="6"/>
      <c r="U14" s="5" t="s">
        <v>86</v>
      </c>
      <c r="V14" s="6"/>
      <c r="W14" s="5"/>
      <c r="X14" s="6"/>
      <c r="Y14" s="5" t="s">
        <v>86</v>
      </c>
      <c r="Z14" s="6"/>
      <c r="AA14" s="5" t="s">
        <v>86</v>
      </c>
      <c r="AB14" s="6"/>
      <c r="AC14" s="5"/>
      <c r="AD14" s="6"/>
      <c r="AG14" s="2">
        <v>14</v>
      </c>
      <c r="AH14" s="5"/>
      <c r="AI14" s="3">
        <f>AK14+AM14+AO14+AQ14+AS14+AW14</f>
        <v>0</v>
      </c>
      <c r="AJ14" s="5"/>
      <c r="AK14" s="6"/>
      <c r="AL14" s="5"/>
      <c r="AM14" s="6"/>
      <c r="AN14" s="5"/>
      <c r="AO14" s="6"/>
      <c r="AP14" s="5"/>
      <c r="AQ14" s="6"/>
      <c r="AR14" s="5"/>
      <c r="AS14" s="6"/>
      <c r="AT14" s="5"/>
      <c r="AU14" s="6"/>
      <c r="AV14" s="5"/>
      <c r="AW14" s="6"/>
      <c r="AX14" s="5"/>
      <c r="AY14" s="6"/>
      <c r="AZ14" s="5"/>
      <c r="BA14" s="6"/>
      <c r="BB14" s="5"/>
      <c r="BC14" s="6"/>
    </row>
    <row r="15" spans="2:55" x14ac:dyDescent="0.25">
      <c r="B15" s="2">
        <v>15</v>
      </c>
      <c r="C15" s="5" t="s">
        <v>104</v>
      </c>
      <c r="D15" s="3">
        <f>F15+H15+J15+L15+N15+T15+V15+AB15</f>
        <v>11.538461538461538</v>
      </c>
      <c r="E15" s="5">
        <v>13</v>
      </c>
      <c r="F15" s="6">
        <f>(((13-E15+1)/13)*150)</f>
        <v>11.538461538461538</v>
      </c>
      <c r="G15" s="5" t="s">
        <v>86</v>
      </c>
      <c r="H15" s="6"/>
      <c r="I15" s="5" t="s">
        <v>86</v>
      </c>
      <c r="J15" s="6"/>
      <c r="K15" s="5" t="s">
        <v>86</v>
      </c>
      <c r="L15" s="6"/>
      <c r="M15" s="5" t="s">
        <v>86</v>
      </c>
      <c r="N15" s="6"/>
      <c r="O15" s="5" t="s">
        <v>86</v>
      </c>
      <c r="P15" s="6"/>
      <c r="Q15" s="5" t="s">
        <v>86</v>
      </c>
      <c r="R15" s="6"/>
      <c r="S15" s="5" t="s">
        <v>86</v>
      </c>
      <c r="T15" s="6"/>
      <c r="U15" s="5" t="s">
        <v>86</v>
      </c>
      <c r="V15" s="6"/>
      <c r="W15" s="5"/>
      <c r="X15" s="6"/>
      <c r="Y15" s="5" t="s">
        <v>86</v>
      </c>
      <c r="Z15" s="6"/>
      <c r="AA15" s="5" t="s">
        <v>86</v>
      </c>
      <c r="AB15" s="6"/>
      <c r="AC15" s="5"/>
      <c r="AD15" s="6"/>
      <c r="AG15" s="2">
        <v>15</v>
      </c>
      <c r="AH15" s="5"/>
      <c r="AI15" s="3">
        <f>AK15+AM15+AO15+AQ15+AS15+AW15</f>
        <v>0</v>
      </c>
      <c r="AJ15" s="5"/>
      <c r="AK15" s="6"/>
      <c r="AL15" s="5"/>
      <c r="AM15" s="6"/>
      <c r="AN15" s="5"/>
      <c r="AO15" s="6"/>
      <c r="AP15" s="5"/>
      <c r="AQ15" s="6"/>
      <c r="AR15" s="5"/>
      <c r="AS15" s="6"/>
      <c r="AT15" s="5"/>
      <c r="AU15" s="6"/>
      <c r="AV15" s="5"/>
      <c r="AW15" s="6"/>
      <c r="AX15" s="5"/>
      <c r="AY15" s="6"/>
      <c r="AZ15" s="5"/>
      <c r="BA15" s="6"/>
      <c r="BB15" s="5"/>
      <c r="BC15" s="6"/>
    </row>
    <row r="16" spans="2:55" x14ac:dyDescent="0.25">
      <c r="B16" s="22">
        <v>16</v>
      </c>
      <c r="C16" s="5"/>
      <c r="D16" s="3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 t="s">
        <v>86</v>
      </c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</row>
    <row r="17" spans="2:30" x14ac:dyDescent="0.25">
      <c r="B17" s="22">
        <v>17</v>
      </c>
      <c r="C17" s="5"/>
      <c r="D17" s="3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2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</row>
    <row r="19" spans="2:30" ht="15" customHeight="1" x14ac:dyDescent="0.25"/>
  </sheetData>
  <sortState xmlns:xlrd2="http://schemas.microsoft.com/office/spreadsheetml/2017/richdata2" ref="C6:AB17">
    <sortCondition descending="1" ref="D6:D17"/>
  </sortState>
  <mergeCells count="25">
    <mergeCell ref="BB4:BC4"/>
    <mergeCell ref="AG3:BC3"/>
    <mergeCell ref="AA4:AB4"/>
    <mergeCell ref="B3:AD3"/>
    <mergeCell ref="AC4:AD4"/>
    <mergeCell ref="O4:P4"/>
    <mergeCell ref="M4:N4"/>
    <mergeCell ref="S4:T4"/>
    <mergeCell ref="W4:X4"/>
    <mergeCell ref="Q4:R4"/>
    <mergeCell ref="AT4:AU4"/>
    <mergeCell ref="AZ4:BA4"/>
    <mergeCell ref="Y4:Z4"/>
    <mergeCell ref="E4:F4"/>
    <mergeCell ref="G4:H4"/>
    <mergeCell ref="I4:J4"/>
    <mergeCell ref="K4:L4"/>
    <mergeCell ref="AX4:AY4"/>
    <mergeCell ref="U4:V4"/>
    <mergeCell ref="AJ4:AK4"/>
    <mergeCell ref="AL4:AM4"/>
    <mergeCell ref="AN4:AO4"/>
    <mergeCell ref="AP4:AQ4"/>
    <mergeCell ref="AR4:AS4"/>
    <mergeCell ref="AV4:A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E2E9-A965-4551-8061-513F591211B6}">
  <dimension ref="B3:AG25"/>
  <sheetViews>
    <sheetView zoomScale="60" workbookViewId="0">
      <selection activeCell="L22" sqref="L22"/>
    </sheetView>
  </sheetViews>
  <sheetFormatPr defaultRowHeight="15" x14ac:dyDescent="0.25"/>
  <cols>
    <col min="3" max="3" width="16.5703125" bestFit="1" customWidth="1"/>
    <col min="4" max="4" width="14.42578125" bestFit="1" customWidth="1"/>
  </cols>
  <sheetData>
    <row r="3" spans="2:33" ht="28.5" x14ac:dyDescent="0.45">
      <c r="B3" s="32" t="s">
        <v>77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S3" s="32" t="s">
        <v>78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</row>
    <row r="4" spans="2:33" ht="78" x14ac:dyDescent="0.25">
      <c r="B4" s="1" t="s">
        <v>0</v>
      </c>
      <c r="C4" s="2" t="s">
        <v>1</v>
      </c>
      <c r="D4" s="3" t="s">
        <v>2</v>
      </c>
      <c r="E4" s="35" t="s">
        <v>101</v>
      </c>
      <c r="F4" s="35"/>
      <c r="G4" s="29"/>
      <c r="H4" s="29"/>
      <c r="I4" s="29"/>
      <c r="J4" s="29"/>
      <c r="K4" s="29"/>
      <c r="L4" s="29"/>
      <c r="M4" s="29"/>
      <c r="N4" s="29"/>
      <c r="O4" s="36"/>
      <c r="P4" s="37"/>
      <c r="S4" s="1" t="s">
        <v>0</v>
      </c>
      <c r="T4" s="2" t="s">
        <v>1</v>
      </c>
      <c r="U4" s="3" t="s">
        <v>2</v>
      </c>
      <c r="V4" s="29" t="s">
        <v>3</v>
      </c>
      <c r="W4" s="29"/>
      <c r="X4" s="29"/>
      <c r="Y4" s="29"/>
      <c r="Z4" s="29"/>
      <c r="AA4" s="29"/>
      <c r="AB4" s="29"/>
      <c r="AC4" s="29"/>
      <c r="AD4" s="29"/>
      <c r="AE4" s="29"/>
      <c r="AF4" s="36"/>
      <c r="AG4" s="37"/>
    </row>
    <row r="5" spans="2:33" x14ac:dyDescent="0.25">
      <c r="B5" s="2"/>
      <c r="C5" s="2" t="s">
        <v>4</v>
      </c>
      <c r="D5" s="3" t="s">
        <v>5</v>
      </c>
      <c r="E5" s="2" t="s">
        <v>6</v>
      </c>
      <c r="F5" s="4" t="s">
        <v>7</v>
      </c>
      <c r="G5" s="2" t="s">
        <v>6</v>
      </c>
      <c r="H5" s="4" t="s">
        <v>7</v>
      </c>
      <c r="I5" s="2" t="s">
        <v>6</v>
      </c>
      <c r="J5" s="4" t="s">
        <v>7</v>
      </c>
      <c r="K5" s="2" t="s">
        <v>6</v>
      </c>
      <c r="L5" s="4" t="s">
        <v>7</v>
      </c>
      <c r="M5" s="2" t="s">
        <v>6</v>
      </c>
      <c r="N5" s="4" t="s">
        <v>7</v>
      </c>
      <c r="O5" s="2" t="s">
        <v>6</v>
      </c>
      <c r="P5" s="4" t="s">
        <v>7</v>
      </c>
      <c r="S5" s="2"/>
      <c r="T5" s="2" t="s">
        <v>4</v>
      </c>
      <c r="U5" s="3" t="s">
        <v>5</v>
      </c>
      <c r="V5" s="2" t="s">
        <v>6</v>
      </c>
      <c r="W5" s="4" t="s">
        <v>7</v>
      </c>
      <c r="X5" s="2" t="s">
        <v>6</v>
      </c>
      <c r="Y5" s="4" t="s">
        <v>7</v>
      </c>
      <c r="Z5" s="2" t="s">
        <v>6</v>
      </c>
      <c r="AA5" s="4" t="s">
        <v>7</v>
      </c>
      <c r="AB5" s="2" t="s">
        <v>6</v>
      </c>
      <c r="AC5" s="4" t="s">
        <v>7</v>
      </c>
      <c r="AD5" s="2" t="s">
        <v>6</v>
      </c>
      <c r="AE5" s="4" t="s">
        <v>7</v>
      </c>
      <c r="AF5" s="2" t="s">
        <v>6</v>
      </c>
      <c r="AG5" s="4" t="s">
        <v>7</v>
      </c>
    </row>
    <row r="6" spans="2:33" x14ac:dyDescent="0.25">
      <c r="B6" s="2">
        <v>1</v>
      </c>
      <c r="C6" s="5" t="s">
        <v>44</v>
      </c>
      <c r="D6" s="3">
        <f>F6+H6+J6+L6+N6+P6</f>
        <v>140.625</v>
      </c>
      <c r="E6" s="5">
        <v>52</v>
      </c>
      <c r="F6" s="6">
        <f>(((96-E6+1)/96)*300)</f>
        <v>140.625</v>
      </c>
      <c r="G6" s="5"/>
      <c r="H6" s="6"/>
      <c r="I6" s="5"/>
      <c r="J6" s="6"/>
      <c r="K6" s="5"/>
      <c r="L6" s="6"/>
      <c r="M6" s="5"/>
      <c r="N6" s="6"/>
      <c r="O6" s="5"/>
      <c r="P6" s="6"/>
      <c r="S6" s="2">
        <v>1</v>
      </c>
      <c r="T6" s="5"/>
      <c r="U6" s="3">
        <f>W6+Y6+AA6+AC6+AE6+AG6</f>
        <v>0</v>
      </c>
      <c r="V6" s="5"/>
      <c r="W6" s="6"/>
      <c r="X6" s="5"/>
      <c r="Y6" s="6"/>
      <c r="Z6" s="5"/>
      <c r="AA6" s="6"/>
      <c r="AB6" s="5"/>
      <c r="AC6" s="6"/>
      <c r="AD6" s="5"/>
      <c r="AE6" s="6"/>
      <c r="AF6" s="5"/>
      <c r="AG6" s="6"/>
    </row>
    <row r="7" spans="2:33" x14ac:dyDescent="0.25">
      <c r="B7" s="2">
        <v>2</v>
      </c>
      <c r="C7" s="5" t="s">
        <v>40</v>
      </c>
      <c r="D7" s="3">
        <f>F7+H7+J7+L7+N7+P7</f>
        <v>78.125</v>
      </c>
      <c r="E7" s="5">
        <v>72</v>
      </c>
      <c r="F7" s="6">
        <f>(((96-E7+1)/96)*300)</f>
        <v>78.125</v>
      </c>
      <c r="G7" s="5"/>
      <c r="H7" s="6"/>
      <c r="I7" s="5"/>
      <c r="J7" s="6"/>
      <c r="K7" s="5"/>
      <c r="L7" s="6"/>
      <c r="M7" s="5"/>
      <c r="N7" s="6"/>
      <c r="O7" s="5"/>
      <c r="P7" s="6"/>
      <c r="S7" s="2">
        <v>2</v>
      </c>
      <c r="T7" s="5"/>
      <c r="U7" s="3">
        <f t="shared" ref="U7:U25" si="0">W7+Y7+AA7+AC7+AE7+AG7</f>
        <v>0</v>
      </c>
      <c r="V7" s="5"/>
      <c r="W7" s="6"/>
      <c r="X7" s="5"/>
      <c r="Y7" s="6"/>
      <c r="Z7" s="5"/>
      <c r="AA7" s="6"/>
      <c r="AB7" s="5"/>
      <c r="AC7" s="6"/>
      <c r="AD7" s="5"/>
      <c r="AE7" s="6"/>
      <c r="AF7" s="5"/>
      <c r="AG7" s="6"/>
    </row>
    <row r="8" spans="2:33" x14ac:dyDescent="0.25">
      <c r="B8" s="2">
        <v>3</v>
      </c>
      <c r="C8" s="5" t="s">
        <v>20</v>
      </c>
      <c r="D8" s="3">
        <f>F8+H8+J8+L8+N8+P8</f>
        <v>0</v>
      </c>
      <c r="E8" s="5" t="s">
        <v>86</v>
      </c>
      <c r="F8" s="6"/>
      <c r="G8" s="5"/>
      <c r="H8" s="6"/>
      <c r="I8" s="5"/>
      <c r="J8" s="6"/>
      <c r="K8" s="5"/>
      <c r="L8" s="6"/>
      <c r="M8" s="5"/>
      <c r="N8" s="6"/>
      <c r="O8" s="5"/>
      <c r="P8" s="6"/>
      <c r="S8" s="2">
        <v>3</v>
      </c>
      <c r="T8" s="5"/>
      <c r="U8" s="3">
        <f t="shared" si="0"/>
        <v>0</v>
      </c>
      <c r="V8" s="5"/>
      <c r="W8" s="6"/>
      <c r="X8" s="5"/>
      <c r="Y8" s="6"/>
      <c r="Z8" s="5"/>
      <c r="AA8" s="6"/>
      <c r="AB8" s="5"/>
      <c r="AC8" s="6"/>
      <c r="AD8" s="5"/>
      <c r="AE8" s="6"/>
      <c r="AF8" s="5"/>
      <c r="AG8" s="6"/>
    </row>
    <row r="9" spans="2:33" x14ac:dyDescent="0.25">
      <c r="B9" s="2">
        <v>4</v>
      </c>
      <c r="C9" s="5"/>
      <c r="D9" s="3">
        <f>F9+H9+J9+L9+N9+P9</f>
        <v>0</v>
      </c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S9" s="2">
        <v>4</v>
      </c>
      <c r="T9" s="5"/>
      <c r="U9" s="3">
        <f t="shared" si="0"/>
        <v>0</v>
      </c>
      <c r="V9" s="5"/>
      <c r="W9" s="6"/>
      <c r="X9" s="5"/>
      <c r="Y9" s="6"/>
      <c r="Z9" s="5"/>
      <c r="AA9" s="6"/>
      <c r="AB9" s="5"/>
      <c r="AC9" s="6"/>
      <c r="AD9" s="5"/>
      <c r="AE9" s="6"/>
      <c r="AF9" s="5"/>
      <c r="AG9" s="6"/>
    </row>
    <row r="10" spans="2:33" x14ac:dyDescent="0.25">
      <c r="B10" s="2">
        <v>5</v>
      </c>
      <c r="C10" s="5"/>
      <c r="D10" s="3">
        <f t="shared" ref="D10:D25" si="1">F10+H10+J10+L10+N10+P10</f>
        <v>0</v>
      </c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  <c r="S10" s="2">
        <v>5</v>
      </c>
      <c r="T10" s="5"/>
      <c r="U10" s="3">
        <f t="shared" si="0"/>
        <v>0</v>
      </c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/>
      <c r="AG10" s="6"/>
    </row>
    <row r="11" spans="2:33" x14ac:dyDescent="0.25">
      <c r="B11" s="2">
        <v>6</v>
      </c>
      <c r="C11" s="5"/>
      <c r="D11" s="3">
        <f t="shared" si="1"/>
        <v>0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S11" s="2">
        <v>6</v>
      </c>
      <c r="T11" s="5"/>
      <c r="U11" s="3">
        <f t="shared" si="0"/>
        <v>0</v>
      </c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  <c r="AG11" s="6"/>
    </row>
    <row r="12" spans="2:33" x14ac:dyDescent="0.25">
      <c r="B12" s="2">
        <v>7</v>
      </c>
      <c r="C12" s="5"/>
      <c r="D12" s="3">
        <f t="shared" si="1"/>
        <v>0</v>
      </c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S12" s="2">
        <v>7</v>
      </c>
      <c r="T12" s="5"/>
      <c r="U12" s="3">
        <f t="shared" si="0"/>
        <v>0</v>
      </c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  <c r="AG12" s="6"/>
    </row>
    <row r="13" spans="2:33" x14ac:dyDescent="0.25">
      <c r="B13" s="2">
        <v>8</v>
      </c>
      <c r="C13" s="5"/>
      <c r="D13" s="3">
        <f t="shared" si="1"/>
        <v>0</v>
      </c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S13" s="2">
        <v>8</v>
      </c>
      <c r="T13" s="5"/>
      <c r="U13" s="3">
        <f t="shared" si="0"/>
        <v>0</v>
      </c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  <c r="AG13" s="6"/>
    </row>
    <row r="14" spans="2:33" x14ac:dyDescent="0.25">
      <c r="B14" s="2">
        <v>9</v>
      </c>
      <c r="C14" s="5"/>
      <c r="D14" s="3">
        <f t="shared" si="1"/>
        <v>0</v>
      </c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S14" s="2">
        <v>9</v>
      </c>
      <c r="T14" s="5"/>
      <c r="U14" s="3">
        <f t="shared" si="0"/>
        <v>0</v>
      </c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</row>
    <row r="15" spans="2:33" x14ac:dyDescent="0.25">
      <c r="B15" s="2">
        <v>10</v>
      </c>
      <c r="C15" s="5"/>
      <c r="D15" s="3">
        <f t="shared" si="1"/>
        <v>0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S15" s="2">
        <v>10</v>
      </c>
      <c r="T15" s="5"/>
      <c r="U15" s="3">
        <f t="shared" si="0"/>
        <v>0</v>
      </c>
      <c r="V15" s="5"/>
      <c r="W15" s="6"/>
      <c r="X15" s="5"/>
      <c r="Y15" s="6"/>
      <c r="Z15" s="5"/>
      <c r="AA15" s="6"/>
      <c r="AB15" s="5"/>
      <c r="AC15" s="6"/>
      <c r="AD15" s="5"/>
      <c r="AE15" s="6"/>
      <c r="AF15" s="5"/>
      <c r="AG15" s="6"/>
    </row>
    <row r="16" spans="2:33" x14ac:dyDescent="0.25">
      <c r="B16" s="2">
        <v>11</v>
      </c>
      <c r="C16" s="5"/>
      <c r="D16" s="3">
        <f t="shared" si="1"/>
        <v>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S16" s="2">
        <v>11</v>
      </c>
      <c r="T16" s="5"/>
      <c r="U16" s="3">
        <f t="shared" si="0"/>
        <v>0</v>
      </c>
      <c r="V16" s="5"/>
      <c r="W16" s="6"/>
      <c r="X16" s="5"/>
      <c r="Y16" s="6"/>
      <c r="Z16" s="5"/>
      <c r="AA16" s="6"/>
      <c r="AB16" s="5"/>
      <c r="AC16" s="6"/>
      <c r="AD16" s="5"/>
      <c r="AE16" s="6"/>
      <c r="AF16" s="5"/>
      <c r="AG16" s="6"/>
    </row>
    <row r="17" spans="2:33" x14ac:dyDescent="0.25">
      <c r="B17" s="2">
        <v>12</v>
      </c>
      <c r="C17" s="5"/>
      <c r="D17" s="3">
        <f t="shared" si="1"/>
        <v>0</v>
      </c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S17" s="2">
        <v>12</v>
      </c>
      <c r="T17" s="5"/>
      <c r="U17" s="3">
        <f t="shared" si="0"/>
        <v>0</v>
      </c>
      <c r="V17" s="5"/>
      <c r="W17" s="6"/>
      <c r="X17" s="5"/>
      <c r="Y17" s="6"/>
      <c r="Z17" s="5"/>
      <c r="AA17" s="6"/>
      <c r="AB17" s="5"/>
      <c r="AC17" s="6"/>
      <c r="AD17" s="5"/>
      <c r="AE17" s="6"/>
      <c r="AF17" s="5"/>
      <c r="AG17" s="6"/>
    </row>
    <row r="18" spans="2:33" x14ac:dyDescent="0.25">
      <c r="B18" s="2">
        <v>13</v>
      </c>
      <c r="C18" s="5"/>
      <c r="D18" s="3">
        <f t="shared" si="1"/>
        <v>0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S18" s="2">
        <v>13</v>
      </c>
      <c r="T18" s="5"/>
      <c r="U18" s="3">
        <f t="shared" si="0"/>
        <v>0</v>
      </c>
      <c r="V18" s="5"/>
      <c r="W18" s="6"/>
      <c r="X18" s="5"/>
      <c r="Y18" s="6"/>
      <c r="Z18" s="5"/>
      <c r="AA18" s="6"/>
      <c r="AB18" s="5"/>
      <c r="AC18" s="6"/>
      <c r="AD18" s="5"/>
      <c r="AE18" s="6"/>
      <c r="AF18" s="5"/>
      <c r="AG18" s="6"/>
    </row>
    <row r="19" spans="2:33" x14ac:dyDescent="0.25">
      <c r="B19" s="2">
        <v>14</v>
      </c>
      <c r="C19" s="5"/>
      <c r="D19" s="3">
        <f t="shared" si="1"/>
        <v>0</v>
      </c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S19" s="2">
        <v>14</v>
      </c>
      <c r="T19" s="5"/>
      <c r="U19" s="3">
        <f t="shared" si="0"/>
        <v>0</v>
      </c>
      <c r="V19" s="5"/>
      <c r="W19" s="6"/>
      <c r="X19" s="5"/>
      <c r="Y19" s="6"/>
      <c r="Z19" s="5"/>
      <c r="AA19" s="6"/>
      <c r="AB19" s="5"/>
      <c r="AC19" s="6"/>
      <c r="AD19" s="5"/>
      <c r="AE19" s="6"/>
      <c r="AF19" s="5"/>
      <c r="AG19" s="6"/>
    </row>
    <row r="20" spans="2:33" x14ac:dyDescent="0.25">
      <c r="B20" s="2">
        <v>15</v>
      </c>
      <c r="C20" s="5"/>
      <c r="D20" s="3">
        <f t="shared" si="1"/>
        <v>0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S20" s="2">
        <v>15</v>
      </c>
      <c r="T20" s="5"/>
      <c r="U20" s="3">
        <f t="shared" si="0"/>
        <v>0</v>
      </c>
      <c r="V20" s="5"/>
      <c r="W20" s="6"/>
      <c r="X20" s="5"/>
      <c r="Y20" s="6"/>
      <c r="Z20" s="5"/>
      <c r="AA20" s="6"/>
      <c r="AB20" s="5"/>
      <c r="AC20" s="6"/>
      <c r="AD20" s="5"/>
      <c r="AE20" s="6"/>
      <c r="AF20" s="5"/>
      <c r="AG20" s="6"/>
    </row>
    <row r="21" spans="2:33" x14ac:dyDescent="0.25">
      <c r="B21" s="2">
        <v>16</v>
      </c>
      <c r="C21" s="5"/>
      <c r="D21" s="3">
        <f t="shared" si="1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S21" s="2">
        <v>16</v>
      </c>
      <c r="T21" s="5"/>
      <c r="U21" s="3">
        <f t="shared" si="0"/>
        <v>0</v>
      </c>
      <c r="V21" s="5"/>
      <c r="W21" s="6"/>
      <c r="X21" s="5"/>
      <c r="Y21" s="6"/>
      <c r="Z21" s="5"/>
      <c r="AA21" s="6"/>
      <c r="AB21" s="5"/>
      <c r="AC21" s="6"/>
      <c r="AD21" s="5"/>
      <c r="AE21" s="6"/>
      <c r="AF21" s="5"/>
      <c r="AG21" s="6"/>
    </row>
    <row r="22" spans="2:33" x14ac:dyDescent="0.25">
      <c r="B22" s="2">
        <v>17</v>
      </c>
      <c r="C22" s="5"/>
      <c r="D22" s="3">
        <f t="shared" si="1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S22" s="2">
        <v>17</v>
      </c>
      <c r="T22" s="5"/>
      <c r="U22" s="3">
        <f t="shared" si="0"/>
        <v>0</v>
      </c>
      <c r="V22" s="5"/>
      <c r="W22" s="6"/>
      <c r="X22" s="5"/>
      <c r="Y22" s="6"/>
      <c r="Z22" s="5"/>
      <c r="AA22" s="6"/>
      <c r="AB22" s="5"/>
      <c r="AC22" s="6"/>
      <c r="AD22" s="5"/>
      <c r="AE22" s="6"/>
      <c r="AF22" s="5"/>
      <c r="AG22" s="6"/>
    </row>
    <row r="23" spans="2:33" x14ac:dyDescent="0.25">
      <c r="B23" s="2">
        <v>18</v>
      </c>
      <c r="C23" s="5"/>
      <c r="D23" s="3">
        <f t="shared" si="1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S23" s="2">
        <v>18</v>
      </c>
      <c r="T23" s="5"/>
      <c r="U23" s="3">
        <f t="shared" si="0"/>
        <v>0</v>
      </c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  <c r="AG23" s="6"/>
    </row>
    <row r="24" spans="2:33" x14ac:dyDescent="0.25">
      <c r="B24" s="2">
        <v>19</v>
      </c>
      <c r="C24" s="5"/>
      <c r="D24" s="3">
        <f t="shared" si="1"/>
        <v>0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S24" s="2">
        <v>19</v>
      </c>
      <c r="T24" s="5"/>
      <c r="U24" s="3">
        <f t="shared" si="0"/>
        <v>0</v>
      </c>
      <c r="V24" s="5"/>
      <c r="W24" s="6"/>
      <c r="X24" s="5"/>
      <c r="Y24" s="6"/>
      <c r="Z24" s="5"/>
      <c r="AA24" s="6"/>
      <c r="AB24" s="5"/>
      <c r="AC24" s="6"/>
      <c r="AD24" s="5"/>
      <c r="AE24" s="6"/>
      <c r="AF24" s="5"/>
      <c r="AG24" s="6"/>
    </row>
    <row r="25" spans="2:33" x14ac:dyDescent="0.25">
      <c r="B25" s="2">
        <v>20</v>
      </c>
      <c r="C25" s="5"/>
      <c r="D25" s="3">
        <f t="shared" si="1"/>
        <v>0</v>
      </c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S25" s="2">
        <v>20</v>
      </c>
      <c r="T25" s="5"/>
      <c r="U25" s="3">
        <f t="shared" si="0"/>
        <v>0</v>
      </c>
      <c r="V25" s="5"/>
      <c r="W25" s="6"/>
      <c r="X25" s="5"/>
      <c r="Y25" s="6"/>
      <c r="Z25" s="5"/>
      <c r="AA25" s="6"/>
      <c r="AB25" s="5"/>
      <c r="AC25" s="6"/>
      <c r="AD25" s="5"/>
      <c r="AE25" s="6"/>
      <c r="AF25" s="5"/>
      <c r="AG25" s="6"/>
    </row>
  </sheetData>
  <sortState xmlns:xlrd2="http://schemas.microsoft.com/office/spreadsheetml/2017/richdata2" ref="C6:F9">
    <sortCondition descending="1" ref="D6:D9"/>
  </sortState>
  <mergeCells count="14">
    <mergeCell ref="S3:AG3"/>
    <mergeCell ref="V4:W4"/>
    <mergeCell ref="X4:Y4"/>
    <mergeCell ref="Z4:AA4"/>
    <mergeCell ref="AB4:AC4"/>
    <mergeCell ref="AD4:AE4"/>
    <mergeCell ref="AF4:AG4"/>
    <mergeCell ref="B3:P3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E99C2-68F4-419F-86B0-FE3020D3233B}">
  <dimension ref="B2:AS24"/>
  <sheetViews>
    <sheetView zoomScale="74" workbookViewId="0">
      <selection activeCell="V12" sqref="V12"/>
    </sheetView>
  </sheetViews>
  <sheetFormatPr defaultRowHeight="15" x14ac:dyDescent="0.25"/>
  <cols>
    <col min="3" max="3" width="23.140625" bestFit="1" customWidth="1"/>
    <col min="4" max="4" width="13.85546875" bestFit="1" customWidth="1"/>
    <col min="27" max="27" width="9.140625" customWidth="1"/>
    <col min="30" max="30" width="17.7109375" bestFit="1" customWidth="1"/>
  </cols>
  <sheetData>
    <row r="2" spans="2:45" ht="28.5" x14ac:dyDescent="0.45">
      <c r="B2" s="49" t="s">
        <v>75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C2" s="32" t="s">
        <v>76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4"/>
    </row>
    <row r="3" spans="2:45" ht="78" x14ac:dyDescent="0.25">
      <c r="B3" s="1" t="s">
        <v>0</v>
      </c>
      <c r="C3" s="7" t="s">
        <v>1</v>
      </c>
      <c r="D3" s="3" t="s">
        <v>2</v>
      </c>
      <c r="E3" s="35" t="s">
        <v>121</v>
      </c>
      <c r="F3" s="35"/>
      <c r="G3" s="35" t="s">
        <v>87</v>
      </c>
      <c r="H3" s="35"/>
      <c r="I3" s="35" t="s">
        <v>92</v>
      </c>
      <c r="J3" s="35"/>
      <c r="K3" s="35" t="s">
        <v>96</v>
      </c>
      <c r="L3" s="35"/>
      <c r="M3" s="35" t="s">
        <v>144</v>
      </c>
      <c r="N3" s="35"/>
      <c r="O3" s="50" t="s">
        <v>102</v>
      </c>
      <c r="P3" s="51"/>
      <c r="Q3" s="35" t="s">
        <v>103</v>
      </c>
      <c r="R3" s="35"/>
      <c r="S3" s="35" t="s">
        <v>134</v>
      </c>
      <c r="T3" s="35"/>
      <c r="U3" s="35" t="s">
        <v>136</v>
      </c>
      <c r="V3" s="35"/>
      <c r="W3" s="35"/>
      <c r="X3" s="35"/>
      <c r="AC3" s="1" t="s">
        <v>0</v>
      </c>
      <c r="AD3" s="7" t="s">
        <v>1</v>
      </c>
      <c r="AE3" s="3" t="s">
        <v>2</v>
      </c>
      <c r="AF3" s="35" t="s">
        <v>121</v>
      </c>
      <c r="AG3" s="35"/>
      <c r="AH3" s="35" t="s">
        <v>95</v>
      </c>
      <c r="AI3" s="35"/>
      <c r="AJ3" s="35" t="s">
        <v>111</v>
      </c>
      <c r="AK3" s="35"/>
      <c r="AL3" s="35" t="s">
        <v>144</v>
      </c>
      <c r="AM3" s="35"/>
      <c r="AN3" s="29"/>
      <c r="AO3" s="29"/>
      <c r="AP3" s="36"/>
      <c r="AQ3" s="37"/>
      <c r="AR3" s="50"/>
      <c r="AS3" s="51"/>
    </row>
    <row r="4" spans="2:45" x14ac:dyDescent="0.25">
      <c r="B4" s="7"/>
      <c r="C4" s="7" t="s">
        <v>4</v>
      </c>
      <c r="D4" s="3" t="s">
        <v>5</v>
      </c>
      <c r="E4" s="7" t="s">
        <v>6</v>
      </c>
      <c r="F4" s="4" t="s">
        <v>7</v>
      </c>
      <c r="G4" s="7" t="s">
        <v>6</v>
      </c>
      <c r="H4" s="4" t="s">
        <v>7</v>
      </c>
      <c r="I4" s="7" t="s">
        <v>6</v>
      </c>
      <c r="J4" s="4" t="s">
        <v>7</v>
      </c>
      <c r="K4" s="7" t="s">
        <v>6</v>
      </c>
      <c r="L4" s="4" t="s">
        <v>7</v>
      </c>
      <c r="M4" s="7" t="s">
        <v>6</v>
      </c>
      <c r="N4" s="4" t="s">
        <v>7</v>
      </c>
      <c r="O4" s="7" t="s">
        <v>6</v>
      </c>
      <c r="P4" s="4" t="s">
        <v>7</v>
      </c>
      <c r="Q4" s="9" t="s">
        <v>6</v>
      </c>
      <c r="R4" s="4" t="s">
        <v>7</v>
      </c>
      <c r="S4" s="16" t="s">
        <v>6</v>
      </c>
      <c r="T4" s="4" t="s">
        <v>7</v>
      </c>
      <c r="U4" s="16" t="s">
        <v>6</v>
      </c>
      <c r="V4" s="4" t="s">
        <v>7</v>
      </c>
      <c r="W4" s="16" t="s">
        <v>6</v>
      </c>
      <c r="X4" s="4" t="s">
        <v>7</v>
      </c>
      <c r="AC4" s="7"/>
      <c r="AD4" s="7" t="s">
        <v>4</v>
      </c>
      <c r="AE4" s="3" t="s">
        <v>5</v>
      </c>
      <c r="AF4" s="7" t="s">
        <v>6</v>
      </c>
      <c r="AG4" s="4" t="s">
        <v>7</v>
      </c>
      <c r="AH4" s="7" t="s">
        <v>6</v>
      </c>
      <c r="AI4" s="4" t="s">
        <v>7</v>
      </c>
      <c r="AJ4" s="7" t="s">
        <v>6</v>
      </c>
      <c r="AK4" s="4" t="s">
        <v>7</v>
      </c>
      <c r="AL4" s="7" t="s">
        <v>6</v>
      </c>
      <c r="AM4" s="4" t="s">
        <v>7</v>
      </c>
      <c r="AN4" s="7" t="s">
        <v>6</v>
      </c>
      <c r="AO4" s="4" t="s">
        <v>7</v>
      </c>
      <c r="AP4" s="7" t="s">
        <v>6</v>
      </c>
      <c r="AQ4" s="4" t="s">
        <v>7</v>
      </c>
      <c r="AR4" s="14"/>
      <c r="AS4" s="4"/>
    </row>
    <row r="5" spans="2:45" x14ac:dyDescent="0.25">
      <c r="B5" s="7">
        <v>1</v>
      </c>
      <c r="C5" s="5" t="s">
        <v>48</v>
      </c>
      <c r="D5" s="3">
        <f t="shared" ref="D5:D23" si="0">F5+H5+J5+L5+N5+P5+R5+T5+V5</f>
        <v>737.93022095186245</v>
      </c>
      <c r="E5" s="5">
        <v>2</v>
      </c>
      <c r="F5" s="6">
        <f>(((10-E5+1)/10)*150)</f>
        <v>135</v>
      </c>
      <c r="G5" s="5">
        <v>6</v>
      </c>
      <c r="H5" s="6">
        <f>(((79-G5+1)/79)*300)</f>
        <v>281.01265822784808</v>
      </c>
      <c r="I5" s="5">
        <v>12</v>
      </c>
      <c r="J5" s="6">
        <f>(((36-I5+1)/36)*100)</f>
        <v>69.444444444444443</v>
      </c>
      <c r="K5" s="5">
        <v>1</v>
      </c>
      <c r="L5" s="6">
        <f>(((17-K5+1)/17)*100)</f>
        <v>100</v>
      </c>
      <c r="M5" s="5" t="s">
        <v>86</v>
      </c>
      <c r="N5" s="6"/>
      <c r="O5" s="5">
        <v>46</v>
      </c>
      <c r="P5" s="6">
        <f>(((186-O5+1)/186)*100)</f>
        <v>75.806451612903231</v>
      </c>
      <c r="Q5" s="5">
        <v>8</v>
      </c>
      <c r="R5" s="6">
        <f>(((30-Q5+1)/30)*100)</f>
        <v>76.666666666666671</v>
      </c>
      <c r="S5" s="5" t="s">
        <v>86</v>
      </c>
      <c r="T5" s="6"/>
      <c r="U5" s="5" t="s">
        <v>86</v>
      </c>
      <c r="V5" s="6"/>
      <c r="W5" s="5"/>
      <c r="X5" s="6"/>
      <c r="AC5" s="7">
        <v>1</v>
      </c>
      <c r="AD5" s="5" t="s">
        <v>33</v>
      </c>
      <c r="AE5" s="3">
        <f t="shared" ref="AE5:AE24" si="1">AG5+AI5+AK5+AM5+AO5+AQ5</f>
        <v>377.33333333333331</v>
      </c>
      <c r="AF5" s="5">
        <v>3</v>
      </c>
      <c r="AG5" s="6">
        <f>(((6-AF5+1)/6)*150)</f>
        <v>100</v>
      </c>
      <c r="AH5" s="5">
        <v>1</v>
      </c>
      <c r="AI5" s="6">
        <f>(((9-AH5+1)/9)*100)</f>
        <v>100</v>
      </c>
      <c r="AJ5" s="5">
        <v>19</v>
      </c>
      <c r="AK5" s="6">
        <f>(((25-AJ5+1)/25)*300)</f>
        <v>84.000000000000014</v>
      </c>
      <c r="AL5" s="5">
        <v>2</v>
      </c>
      <c r="AM5" s="6">
        <f>(((15-AL5+1)/15)*100)</f>
        <v>93.333333333333329</v>
      </c>
      <c r="AN5" s="5"/>
      <c r="AO5" s="6"/>
      <c r="AP5" s="5"/>
      <c r="AQ5" s="6"/>
    </row>
    <row r="6" spans="2:45" x14ac:dyDescent="0.25">
      <c r="B6" s="7">
        <v>2</v>
      </c>
      <c r="C6" s="5" t="s">
        <v>97</v>
      </c>
      <c r="D6" s="3">
        <f t="shared" si="0"/>
        <v>408.95791075050704</v>
      </c>
      <c r="E6" s="5">
        <v>3</v>
      </c>
      <c r="F6" s="6">
        <f>(((10-E6+1)/10)*150)</f>
        <v>120</v>
      </c>
      <c r="G6" s="5" t="s">
        <v>86</v>
      </c>
      <c r="H6" s="6"/>
      <c r="I6" s="5" t="s">
        <v>86</v>
      </c>
      <c r="J6" s="6"/>
      <c r="K6" s="5">
        <v>8</v>
      </c>
      <c r="L6" s="6">
        <f>(((17-K6+1)/17)*100)</f>
        <v>58.82352941176471</v>
      </c>
      <c r="M6" s="5">
        <v>5</v>
      </c>
      <c r="N6" s="6">
        <f>(((25-M6+1)/29)*100)</f>
        <v>72.41379310344827</v>
      </c>
      <c r="O6" s="5" t="s">
        <v>86</v>
      </c>
      <c r="P6" s="6"/>
      <c r="Q6" s="5" t="s">
        <v>86</v>
      </c>
      <c r="R6" s="6"/>
      <c r="S6" s="5">
        <v>5</v>
      </c>
      <c r="T6" s="6">
        <f>(((17-S6+1)/17)*100)</f>
        <v>76.470588235294116</v>
      </c>
      <c r="U6" s="5">
        <v>7</v>
      </c>
      <c r="V6" s="6">
        <f>(((32-U6+1)/32)*100)</f>
        <v>81.25</v>
      </c>
      <c r="W6" s="5"/>
      <c r="X6" s="6"/>
      <c r="AC6" s="7">
        <v>2</v>
      </c>
      <c r="AD6" s="5" t="s">
        <v>34</v>
      </c>
      <c r="AE6" s="3">
        <f t="shared" si="1"/>
        <v>245.77777777777783</v>
      </c>
      <c r="AF6" s="5">
        <v>1</v>
      </c>
      <c r="AG6" s="6"/>
      <c r="AH6" s="5">
        <v>3</v>
      </c>
      <c r="AI6" s="6">
        <f>(((9-AH6+1)/9)*100)</f>
        <v>77.777777777777786</v>
      </c>
      <c r="AJ6" s="5">
        <v>12</v>
      </c>
      <c r="AK6" s="6">
        <f>(((25-AJ6+1)/25)*300)</f>
        <v>168.00000000000003</v>
      </c>
      <c r="AL6" s="5"/>
      <c r="AM6" s="6"/>
      <c r="AN6" s="5"/>
      <c r="AO6" s="6"/>
      <c r="AP6" s="5"/>
      <c r="AQ6" s="6"/>
    </row>
    <row r="7" spans="2:45" x14ac:dyDescent="0.25">
      <c r="B7" s="7">
        <v>3</v>
      </c>
      <c r="C7" s="5" t="s">
        <v>50</v>
      </c>
      <c r="D7" s="3">
        <f t="shared" si="0"/>
        <v>372.85461653015636</v>
      </c>
      <c r="E7" s="5" t="s">
        <v>86</v>
      </c>
      <c r="F7" s="6"/>
      <c r="G7" s="5">
        <v>40</v>
      </c>
      <c r="H7" s="6">
        <f>(((79-G7+1)/79)*300)</f>
        <v>151.8987341772152</v>
      </c>
      <c r="I7" s="5" t="s">
        <v>86</v>
      </c>
      <c r="J7" s="6"/>
      <c r="K7" s="5">
        <v>5</v>
      </c>
      <c r="L7" s="6">
        <f>(((17-K7+1)/17)*100)</f>
        <v>76.470588235294116</v>
      </c>
      <c r="M7" s="5" t="s">
        <v>86</v>
      </c>
      <c r="N7" s="6"/>
      <c r="O7" s="5" t="s">
        <v>86</v>
      </c>
      <c r="P7" s="6"/>
      <c r="Q7" s="5" t="s">
        <v>86</v>
      </c>
      <c r="R7" s="6"/>
      <c r="S7" s="5">
        <v>3</v>
      </c>
      <c r="T7" s="6">
        <f>(((17-S7+1)/17)*100)</f>
        <v>88.235294117647058</v>
      </c>
      <c r="U7" s="5">
        <v>15</v>
      </c>
      <c r="V7" s="6">
        <f>(((32-U7+1)/32)*100)</f>
        <v>56.25</v>
      </c>
      <c r="W7" s="5"/>
      <c r="X7" s="6"/>
      <c r="AC7" s="7">
        <v>3</v>
      </c>
      <c r="AD7" s="5" t="s">
        <v>35</v>
      </c>
      <c r="AE7" s="3">
        <f t="shared" si="1"/>
        <v>125</v>
      </c>
      <c r="AF7" s="5">
        <v>2</v>
      </c>
      <c r="AG7" s="6">
        <f>(((6-AF7+1)/6)*150)</f>
        <v>125</v>
      </c>
      <c r="AH7" s="5" t="s">
        <v>86</v>
      </c>
      <c r="AI7" s="6"/>
      <c r="AJ7" s="5" t="s">
        <v>86</v>
      </c>
      <c r="AK7" s="6"/>
      <c r="AL7" s="5"/>
      <c r="AM7" s="6"/>
      <c r="AN7" s="5"/>
      <c r="AO7" s="6"/>
      <c r="AP7" s="5"/>
      <c r="AQ7" s="6"/>
    </row>
    <row r="8" spans="2:45" x14ac:dyDescent="0.25">
      <c r="B8" s="7">
        <v>4</v>
      </c>
      <c r="C8" s="5" t="s">
        <v>127</v>
      </c>
      <c r="D8" s="3">
        <f t="shared" si="0"/>
        <v>175.17241379310343</v>
      </c>
      <c r="E8" s="5">
        <v>3</v>
      </c>
      <c r="F8" s="6">
        <f t="shared" ref="F8:F13" si="2">(((10-E8+1)/10)*150)</f>
        <v>120</v>
      </c>
      <c r="G8" s="5"/>
      <c r="H8" s="6"/>
      <c r="I8" s="5"/>
      <c r="J8" s="6"/>
      <c r="K8" s="5"/>
      <c r="L8" s="6"/>
      <c r="M8" s="5">
        <v>10</v>
      </c>
      <c r="N8" s="6">
        <f>(((25-M8+1)/29)*100)</f>
        <v>55.172413793103445</v>
      </c>
      <c r="O8" s="5"/>
      <c r="P8" s="6"/>
      <c r="Q8" s="5"/>
      <c r="R8" s="6"/>
      <c r="S8" s="5" t="s">
        <v>86</v>
      </c>
      <c r="T8" s="6"/>
      <c r="U8" s="5" t="s">
        <v>86</v>
      </c>
      <c r="V8" s="6"/>
      <c r="W8" s="5"/>
      <c r="X8" s="6"/>
      <c r="AC8" s="7">
        <v>4</v>
      </c>
      <c r="AD8" s="5" t="s">
        <v>53</v>
      </c>
      <c r="AE8" s="3">
        <f t="shared" si="1"/>
        <v>105.55555555555556</v>
      </c>
      <c r="AF8" s="5">
        <v>5</v>
      </c>
      <c r="AG8" s="6">
        <f>(((6-AF8+1)/6)*150)</f>
        <v>50</v>
      </c>
      <c r="AH8" s="5">
        <v>5</v>
      </c>
      <c r="AI8" s="6">
        <f>(((9-AH8+1)/9)*100)</f>
        <v>55.555555555555557</v>
      </c>
      <c r="AJ8" s="5" t="s">
        <v>86</v>
      </c>
      <c r="AK8" s="6"/>
      <c r="AL8" s="5"/>
      <c r="AM8" s="6"/>
      <c r="AN8" s="5"/>
      <c r="AO8" s="6"/>
      <c r="AP8" s="5"/>
      <c r="AQ8" s="6"/>
    </row>
    <row r="9" spans="2:45" x14ac:dyDescent="0.25">
      <c r="B9" s="7">
        <v>5</v>
      </c>
      <c r="C9" s="5" t="s">
        <v>49</v>
      </c>
      <c r="D9" s="3">
        <f t="shared" si="0"/>
        <v>161.11111111111111</v>
      </c>
      <c r="E9" s="5">
        <v>6</v>
      </c>
      <c r="F9" s="6">
        <f t="shared" si="2"/>
        <v>75</v>
      </c>
      <c r="G9" s="5" t="s">
        <v>86</v>
      </c>
      <c r="H9" s="6"/>
      <c r="I9" s="5">
        <v>6</v>
      </c>
      <c r="J9" s="6">
        <f>(((36-I9+1)/36)*100)</f>
        <v>86.111111111111114</v>
      </c>
      <c r="K9" s="5" t="s">
        <v>86</v>
      </c>
      <c r="L9" s="6"/>
      <c r="M9" s="5" t="s">
        <v>86</v>
      </c>
      <c r="N9" s="6"/>
      <c r="O9" s="5"/>
      <c r="P9" s="6"/>
      <c r="Q9" s="5" t="s">
        <v>86</v>
      </c>
      <c r="R9" s="6"/>
      <c r="S9" s="5" t="s">
        <v>86</v>
      </c>
      <c r="T9" s="6"/>
      <c r="U9" s="5" t="s">
        <v>86</v>
      </c>
      <c r="V9" s="6"/>
      <c r="W9" s="5"/>
      <c r="X9" s="6"/>
      <c r="AC9" s="7">
        <v>5</v>
      </c>
      <c r="AD9" s="5" t="s">
        <v>66</v>
      </c>
      <c r="AE9" s="3">
        <f t="shared" si="1"/>
        <v>100</v>
      </c>
      <c r="AF9" s="5">
        <v>3</v>
      </c>
      <c r="AG9" s="6">
        <f>(((6-AF9+1)/6)*150)</f>
        <v>100</v>
      </c>
      <c r="AH9" s="5"/>
      <c r="AI9" s="6"/>
      <c r="AJ9" s="5"/>
      <c r="AK9" s="6"/>
      <c r="AL9" s="5"/>
      <c r="AM9" s="6"/>
      <c r="AN9" s="5"/>
      <c r="AO9" s="6"/>
      <c r="AP9" s="5"/>
      <c r="AQ9" s="6"/>
    </row>
    <row r="10" spans="2:45" x14ac:dyDescent="0.25">
      <c r="B10" s="7">
        <v>6</v>
      </c>
      <c r="C10" s="5" t="s">
        <v>126</v>
      </c>
      <c r="D10" s="3">
        <f t="shared" si="0"/>
        <v>150</v>
      </c>
      <c r="E10" s="5">
        <v>1</v>
      </c>
      <c r="F10" s="6">
        <f t="shared" si="2"/>
        <v>150</v>
      </c>
      <c r="G10" s="5"/>
      <c r="H10" s="6"/>
      <c r="I10" s="5"/>
      <c r="J10" s="6"/>
      <c r="K10" s="5"/>
      <c r="L10" s="6"/>
      <c r="M10" s="5" t="s">
        <v>86</v>
      </c>
      <c r="N10" s="6"/>
      <c r="O10" s="5"/>
      <c r="P10" s="6"/>
      <c r="Q10" s="5"/>
      <c r="R10" s="6"/>
      <c r="S10" s="5" t="s">
        <v>86</v>
      </c>
      <c r="T10" s="6"/>
      <c r="U10" s="5" t="s">
        <v>86</v>
      </c>
      <c r="V10" s="6"/>
      <c r="W10" s="5"/>
      <c r="X10" s="6"/>
      <c r="AC10" s="7">
        <v>6</v>
      </c>
      <c r="AD10" s="5" t="s">
        <v>65</v>
      </c>
      <c r="AE10" s="3">
        <f t="shared" si="1"/>
        <v>25</v>
      </c>
      <c r="AF10" s="5">
        <v>6</v>
      </c>
      <c r="AG10" s="6">
        <f>(((6-AF10+1)/6)*150)</f>
        <v>25</v>
      </c>
      <c r="AH10" s="5"/>
      <c r="AI10" s="6"/>
      <c r="AJ10" s="5"/>
      <c r="AK10" s="6"/>
      <c r="AL10" s="5"/>
      <c r="AM10" s="6"/>
      <c r="AN10" s="5"/>
      <c r="AO10" s="6"/>
      <c r="AP10" s="5"/>
      <c r="AQ10" s="6"/>
    </row>
    <row r="11" spans="2:45" x14ac:dyDescent="0.25">
      <c r="B11" s="7">
        <v>7</v>
      </c>
      <c r="C11" s="5" t="s">
        <v>62</v>
      </c>
      <c r="D11" s="3">
        <f t="shared" si="0"/>
        <v>145.02366463826908</v>
      </c>
      <c r="E11" s="5">
        <v>7</v>
      </c>
      <c r="F11" s="6">
        <f t="shared" si="2"/>
        <v>60</v>
      </c>
      <c r="G11" s="5" t="s">
        <v>86</v>
      </c>
      <c r="H11" s="6"/>
      <c r="I11" s="5" t="s">
        <v>86</v>
      </c>
      <c r="J11" s="6"/>
      <c r="K11" s="5">
        <v>14</v>
      </c>
      <c r="L11" s="6">
        <f>(((17-K11+1)/17)*100)</f>
        <v>23.52941176470588</v>
      </c>
      <c r="M11" s="5">
        <v>13</v>
      </c>
      <c r="N11" s="6">
        <f>(((25-M11+1)/29)*100)</f>
        <v>44.827586206896555</v>
      </c>
      <c r="O11" s="5" t="s">
        <v>86</v>
      </c>
      <c r="P11" s="6"/>
      <c r="Q11" s="5">
        <v>26</v>
      </c>
      <c r="R11" s="6">
        <f>(((30-Q11+1)/30)*100)</f>
        <v>16.666666666666664</v>
      </c>
      <c r="S11" s="5" t="s">
        <v>86</v>
      </c>
      <c r="T11" s="6"/>
      <c r="U11" s="5" t="s">
        <v>86</v>
      </c>
      <c r="V11" s="6"/>
      <c r="W11" s="5"/>
      <c r="X11" s="6"/>
      <c r="AC11" s="7">
        <v>7</v>
      </c>
      <c r="AD11" s="5" t="s">
        <v>28</v>
      </c>
      <c r="AE11" s="3">
        <f t="shared" si="1"/>
        <v>0</v>
      </c>
      <c r="AF11" s="5" t="s">
        <v>86</v>
      </c>
      <c r="AG11" s="6"/>
      <c r="AH11" s="5" t="s">
        <v>86</v>
      </c>
      <c r="AI11" s="6"/>
      <c r="AJ11" s="5" t="s">
        <v>86</v>
      </c>
      <c r="AK11" s="6"/>
      <c r="AL11" s="5"/>
      <c r="AM11" s="6"/>
      <c r="AN11" s="5"/>
      <c r="AO11" s="6"/>
      <c r="AP11" s="5"/>
      <c r="AQ11" s="6"/>
    </row>
    <row r="12" spans="2:45" x14ac:dyDescent="0.25">
      <c r="B12" s="7">
        <v>8</v>
      </c>
      <c r="C12" s="5" t="s">
        <v>128</v>
      </c>
      <c r="D12" s="3">
        <f t="shared" si="0"/>
        <v>90</v>
      </c>
      <c r="E12" s="5">
        <v>5</v>
      </c>
      <c r="F12" s="6">
        <f t="shared" si="2"/>
        <v>90</v>
      </c>
      <c r="G12" s="5"/>
      <c r="H12" s="6"/>
      <c r="I12" s="5"/>
      <c r="J12" s="6"/>
      <c r="K12" s="5"/>
      <c r="L12" s="6"/>
      <c r="M12" s="5" t="s">
        <v>86</v>
      </c>
      <c r="N12" s="6"/>
      <c r="O12" s="5"/>
      <c r="P12" s="6"/>
      <c r="Q12" s="5"/>
      <c r="R12" s="6"/>
      <c r="S12" s="5" t="s">
        <v>86</v>
      </c>
      <c r="T12" s="6"/>
      <c r="U12" s="5" t="s">
        <v>86</v>
      </c>
      <c r="V12" s="6"/>
      <c r="W12" s="5"/>
      <c r="X12" s="6"/>
      <c r="AC12" s="7">
        <v>8</v>
      </c>
      <c r="AD12" s="5" t="s">
        <v>36</v>
      </c>
      <c r="AE12" s="3">
        <f t="shared" si="1"/>
        <v>0</v>
      </c>
      <c r="AF12" s="5" t="s">
        <v>86</v>
      </c>
      <c r="AG12" s="6"/>
      <c r="AH12" s="5" t="s">
        <v>86</v>
      </c>
      <c r="AI12" s="6"/>
      <c r="AJ12" s="5" t="s">
        <v>86</v>
      </c>
      <c r="AK12" s="6"/>
      <c r="AL12" s="5"/>
      <c r="AM12" s="6"/>
      <c r="AN12" s="5"/>
      <c r="AO12" s="6"/>
      <c r="AP12" s="5"/>
      <c r="AQ12" s="6"/>
    </row>
    <row r="13" spans="2:45" x14ac:dyDescent="0.25">
      <c r="B13" s="7">
        <v>9</v>
      </c>
      <c r="C13" s="5" t="s">
        <v>129</v>
      </c>
      <c r="D13" s="3">
        <f t="shared" si="0"/>
        <v>69.137931034482762</v>
      </c>
      <c r="E13" s="5">
        <v>8</v>
      </c>
      <c r="F13" s="6">
        <f t="shared" si="2"/>
        <v>45</v>
      </c>
      <c r="G13" s="5"/>
      <c r="H13" s="6"/>
      <c r="I13" s="5"/>
      <c r="J13" s="6"/>
      <c r="K13" s="5"/>
      <c r="L13" s="6"/>
      <c r="M13" s="5">
        <v>19</v>
      </c>
      <c r="N13" s="6">
        <f>(((25-M13+1)/29)*100)</f>
        <v>24.137931034482758</v>
      </c>
      <c r="O13" s="5"/>
      <c r="P13" s="6"/>
      <c r="Q13" s="5"/>
      <c r="R13" s="6"/>
      <c r="S13" s="5" t="s">
        <v>86</v>
      </c>
      <c r="T13" s="6"/>
      <c r="U13" s="5" t="s">
        <v>86</v>
      </c>
      <c r="V13" s="6"/>
      <c r="W13" s="5"/>
      <c r="X13" s="6"/>
      <c r="AC13" s="7">
        <v>9</v>
      </c>
      <c r="AD13" s="5" t="s">
        <v>54</v>
      </c>
      <c r="AE13" s="3">
        <f t="shared" si="1"/>
        <v>0</v>
      </c>
      <c r="AF13" s="5" t="s">
        <v>86</v>
      </c>
      <c r="AG13" s="6"/>
      <c r="AH13" s="5" t="s">
        <v>86</v>
      </c>
      <c r="AI13" s="6"/>
      <c r="AJ13" s="5" t="s">
        <v>86</v>
      </c>
      <c r="AK13" s="6"/>
      <c r="AL13" s="5"/>
      <c r="AM13" s="6"/>
      <c r="AN13" s="5"/>
      <c r="AO13" s="6"/>
      <c r="AP13" s="5"/>
      <c r="AQ13" s="6"/>
    </row>
    <row r="14" spans="2:45" x14ac:dyDescent="0.25">
      <c r="B14" s="7">
        <v>10</v>
      </c>
      <c r="C14" s="5" t="s">
        <v>93</v>
      </c>
      <c r="D14" s="3">
        <f t="shared" si="0"/>
        <v>50</v>
      </c>
      <c r="E14" s="5" t="s">
        <v>86</v>
      </c>
      <c r="F14" s="6"/>
      <c r="G14" s="5" t="s">
        <v>86</v>
      </c>
      <c r="H14" s="6"/>
      <c r="I14" s="5">
        <v>19</v>
      </c>
      <c r="J14" s="6">
        <f>(((36-I14+1)/36)*100)</f>
        <v>50</v>
      </c>
      <c r="K14" s="5" t="s">
        <v>86</v>
      </c>
      <c r="L14" s="6"/>
      <c r="M14" s="5" t="s">
        <v>86</v>
      </c>
      <c r="N14" s="6"/>
      <c r="O14" s="5" t="s">
        <v>86</v>
      </c>
      <c r="P14" s="6"/>
      <c r="Q14" s="5" t="s">
        <v>86</v>
      </c>
      <c r="R14" s="6"/>
      <c r="S14" s="5" t="s">
        <v>86</v>
      </c>
      <c r="T14" s="6"/>
      <c r="U14" s="5" t="s">
        <v>86</v>
      </c>
      <c r="V14" s="6"/>
      <c r="W14" s="5"/>
      <c r="X14" s="6"/>
      <c r="AC14" s="7">
        <v>10</v>
      </c>
      <c r="AD14" s="5"/>
      <c r="AE14" s="3">
        <f t="shared" si="1"/>
        <v>0</v>
      </c>
      <c r="AF14" s="5"/>
      <c r="AG14" s="6"/>
      <c r="AH14" s="5"/>
      <c r="AI14" s="6"/>
      <c r="AJ14" s="5"/>
      <c r="AK14" s="6"/>
      <c r="AL14" s="5"/>
      <c r="AM14" s="6"/>
      <c r="AN14" s="5"/>
      <c r="AO14" s="6"/>
      <c r="AP14" s="5"/>
      <c r="AQ14" s="6"/>
    </row>
    <row r="15" spans="2:45" x14ac:dyDescent="0.25">
      <c r="B15" s="7">
        <v>11</v>
      </c>
      <c r="C15" s="5" t="s">
        <v>60</v>
      </c>
      <c r="D15" s="3">
        <f t="shared" si="0"/>
        <v>48.275862068965516</v>
      </c>
      <c r="E15" s="5"/>
      <c r="F15" s="6"/>
      <c r="G15" s="5"/>
      <c r="H15" s="6"/>
      <c r="I15" s="5"/>
      <c r="J15" s="6"/>
      <c r="K15" s="5"/>
      <c r="L15" s="6"/>
      <c r="M15" s="5">
        <v>12</v>
      </c>
      <c r="N15" s="6">
        <f>(((25-M15+1)/29)*100)</f>
        <v>48.275862068965516</v>
      </c>
      <c r="O15" s="5"/>
      <c r="P15" s="6"/>
      <c r="Q15" s="5"/>
      <c r="R15" s="6"/>
      <c r="S15" s="5"/>
      <c r="T15" s="6"/>
      <c r="U15" s="5" t="s">
        <v>86</v>
      </c>
      <c r="V15" s="6"/>
      <c r="W15" s="5"/>
      <c r="X15" s="6"/>
      <c r="AC15" s="7">
        <v>11</v>
      </c>
      <c r="AD15" s="5"/>
      <c r="AE15" s="3">
        <f t="shared" si="1"/>
        <v>0</v>
      </c>
      <c r="AF15" s="5"/>
      <c r="AG15" s="6"/>
      <c r="AH15" s="5"/>
      <c r="AI15" s="6"/>
      <c r="AJ15" s="5"/>
      <c r="AK15" s="6"/>
      <c r="AL15" s="5"/>
      <c r="AM15" s="6"/>
      <c r="AN15" s="5"/>
      <c r="AO15" s="6"/>
      <c r="AP15" s="5"/>
      <c r="AQ15" s="6"/>
    </row>
    <row r="16" spans="2:45" x14ac:dyDescent="0.25">
      <c r="B16" s="7">
        <v>12</v>
      </c>
      <c r="C16" s="5" t="s">
        <v>130</v>
      </c>
      <c r="D16" s="3">
        <f t="shared" si="0"/>
        <v>30</v>
      </c>
      <c r="E16" s="5">
        <v>9</v>
      </c>
      <c r="F16" s="6">
        <f>(((10-E16+1)/10)*150)</f>
        <v>30</v>
      </c>
      <c r="G16" s="5"/>
      <c r="H16" s="6"/>
      <c r="I16" s="5"/>
      <c r="J16" s="6"/>
      <c r="K16" s="5"/>
      <c r="L16" s="6"/>
      <c r="M16" s="5" t="s">
        <v>86</v>
      </c>
      <c r="N16" s="6"/>
      <c r="O16" s="5"/>
      <c r="P16" s="6"/>
      <c r="Q16" s="5"/>
      <c r="R16" s="6"/>
      <c r="S16" s="5" t="s">
        <v>86</v>
      </c>
      <c r="T16" s="6"/>
      <c r="U16" s="5" t="s">
        <v>86</v>
      </c>
      <c r="V16" s="6"/>
      <c r="W16" s="5"/>
      <c r="X16" s="6"/>
      <c r="AC16" s="7">
        <v>12</v>
      </c>
      <c r="AD16" s="5"/>
      <c r="AE16" s="3">
        <f t="shared" si="1"/>
        <v>0</v>
      </c>
      <c r="AF16" s="5"/>
      <c r="AG16" s="6"/>
      <c r="AH16" s="5"/>
      <c r="AI16" s="6"/>
      <c r="AJ16" s="5"/>
      <c r="AK16" s="6"/>
      <c r="AL16" s="5"/>
      <c r="AM16" s="6"/>
      <c r="AN16" s="5"/>
      <c r="AO16" s="6"/>
      <c r="AP16" s="5"/>
      <c r="AQ16" s="6"/>
    </row>
    <row r="17" spans="2:43" x14ac:dyDescent="0.25">
      <c r="B17" s="7">
        <v>13</v>
      </c>
      <c r="C17" s="5" t="s">
        <v>64</v>
      </c>
      <c r="D17" s="3">
        <f t="shared" si="0"/>
        <v>15</v>
      </c>
      <c r="E17" s="5">
        <v>10</v>
      </c>
      <c r="F17" s="6">
        <f>(((10-E17+1)/10)*150)</f>
        <v>15</v>
      </c>
      <c r="G17" s="5" t="s">
        <v>86</v>
      </c>
      <c r="H17" s="6"/>
      <c r="I17" s="5" t="s">
        <v>86</v>
      </c>
      <c r="J17" s="6"/>
      <c r="K17" s="5" t="s">
        <v>86</v>
      </c>
      <c r="L17" s="6"/>
      <c r="M17" s="5" t="s">
        <v>86</v>
      </c>
      <c r="N17" s="6"/>
      <c r="O17" s="5" t="s">
        <v>86</v>
      </c>
      <c r="P17" s="6"/>
      <c r="Q17" s="5" t="s">
        <v>86</v>
      </c>
      <c r="R17" s="6"/>
      <c r="S17" s="5" t="s">
        <v>86</v>
      </c>
      <c r="T17" s="6"/>
      <c r="U17" s="5" t="s">
        <v>86</v>
      </c>
      <c r="V17" s="6"/>
      <c r="W17" s="5"/>
      <c r="X17" s="6"/>
      <c r="AC17" s="7">
        <v>13</v>
      </c>
      <c r="AD17" s="5"/>
      <c r="AE17" s="3">
        <f t="shared" si="1"/>
        <v>0</v>
      </c>
      <c r="AF17" s="5"/>
      <c r="AG17" s="6"/>
      <c r="AH17" s="5"/>
      <c r="AI17" s="6"/>
      <c r="AJ17" s="5"/>
      <c r="AK17" s="6"/>
      <c r="AL17" s="5"/>
      <c r="AM17" s="6"/>
      <c r="AN17" s="5"/>
      <c r="AO17" s="6"/>
      <c r="AP17" s="5"/>
      <c r="AQ17" s="6"/>
    </row>
    <row r="18" spans="2:43" x14ac:dyDescent="0.25">
      <c r="B18" s="7">
        <v>14</v>
      </c>
      <c r="C18" s="5" t="s">
        <v>55</v>
      </c>
      <c r="D18" s="3">
        <f t="shared" si="0"/>
        <v>0</v>
      </c>
      <c r="E18" s="5" t="s">
        <v>86</v>
      </c>
      <c r="F18" s="6"/>
      <c r="G18" s="5"/>
      <c r="H18" s="6"/>
      <c r="I18" s="5"/>
      <c r="J18" s="6"/>
      <c r="K18" s="5"/>
      <c r="L18" s="6"/>
      <c r="M18" s="5" t="s">
        <v>86</v>
      </c>
      <c r="N18" s="6"/>
      <c r="O18" s="5" t="s">
        <v>86</v>
      </c>
      <c r="P18" s="6"/>
      <c r="Q18" s="5" t="s">
        <v>86</v>
      </c>
      <c r="R18" s="6"/>
      <c r="S18" s="5" t="s">
        <v>86</v>
      </c>
      <c r="T18" s="6"/>
      <c r="U18" s="5" t="s">
        <v>86</v>
      </c>
      <c r="V18" s="6"/>
      <c r="W18" s="5"/>
      <c r="X18" s="6"/>
      <c r="AC18" s="7">
        <v>14</v>
      </c>
      <c r="AD18" s="5"/>
      <c r="AE18" s="3">
        <f t="shared" si="1"/>
        <v>0</v>
      </c>
      <c r="AF18" s="5"/>
      <c r="AG18" s="6"/>
      <c r="AH18" s="5"/>
      <c r="AI18" s="6"/>
      <c r="AJ18" s="5"/>
      <c r="AK18" s="6"/>
      <c r="AL18" s="5"/>
      <c r="AM18" s="6"/>
      <c r="AN18" s="5"/>
      <c r="AO18" s="6"/>
      <c r="AP18" s="5"/>
      <c r="AQ18" s="6"/>
    </row>
    <row r="19" spans="2:43" x14ac:dyDescent="0.25">
      <c r="B19" s="7">
        <v>15</v>
      </c>
      <c r="C19" s="5" t="s">
        <v>51</v>
      </c>
      <c r="D19" s="3">
        <f t="shared" si="0"/>
        <v>0</v>
      </c>
      <c r="E19" s="5" t="s">
        <v>86</v>
      </c>
      <c r="F19" s="6"/>
      <c r="G19" s="5" t="s">
        <v>86</v>
      </c>
      <c r="H19" s="6"/>
      <c r="I19" s="5" t="s">
        <v>86</v>
      </c>
      <c r="J19" s="6"/>
      <c r="K19" s="5" t="s">
        <v>86</v>
      </c>
      <c r="L19" s="6"/>
      <c r="M19" s="5" t="s">
        <v>86</v>
      </c>
      <c r="N19" s="6"/>
      <c r="O19" s="5" t="s">
        <v>86</v>
      </c>
      <c r="P19" s="6"/>
      <c r="Q19" s="5" t="s">
        <v>86</v>
      </c>
      <c r="R19" s="6"/>
      <c r="S19" s="5" t="s">
        <v>86</v>
      </c>
      <c r="T19" s="6"/>
      <c r="U19" s="5" t="s">
        <v>86</v>
      </c>
      <c r="V19" s="6"/>
      <c r="W19" s="5"/>
      <c r="X19" s="6"/>
      <c r="AC19" s="7">
        <v>15</v>
      </c>
      <c r="AD19" s="5"/>
      <c r="AE19" s="3">
        <f t="shared" si="1"/>
        <v>0</v>
      </c>
      <c r="AF19" s="5"/>
      <c r="AG19" s="6"/>
      <c r="AH19" s="5"/>
      <c r="AI19" s="6"/>
      <c r="AJ19" s="5"/>
      <c r="AK19" s="6"/>
      <c r="AL19" s="5"/>
      <c r="AM19" s="6"/>
      <c r="AN19" s="5"/>
      <c r="AO19" s="6"/>
      <c r="AP19" s="5"/>
      <c r="AQ19" s="6"/>
    </row>
    <row r="20" spans="2:43" x14ac:dyDescent="0.25">
      <c r="B20" s="7">
        <v>16</v>
      </c>
      <c r="C20" s="5" t="s">
        <v>52</v>
      </c>
      <c r="D20" s="3">
        <f t="shared" si="0"/>
        <v>0</v>
      </c>
      <c r="E20" s="5" t="s">
        <v>86</v>
      </c>
      <c r="F20" s="6"/>
      <c r="G20" s="5" t="s">
        <v>86</v>
      </c>
      <c r="H20" s="6"/>
      <c r="I20" s="5" t="s">
        <v>86</v>
      </c>
      <c r="J20" s="6"/>
      <c r="K20" s="5" t="s">
        <v>86</v>
      </c>
      <c r="L20" s="6"/>
      <c r="M20" s="5" t="s">
        <v>86</v>
      </c>
      <c r="N20" s="6"/>
      <c r="O20" s="5" t="s">
        <v>86</v>
      </c>
      <c r="P20" s="6"/>
      <c r="Q20" s="5" t="s">
        <v>86</v>
      </c>
      <c r="R20" s="6"/>
      <c r="S20" s="5" t="s">
        <v>86</v>
      </c>
      <c r="T20" s="6"/>
      <c r="U20" s="5" t="s">
        <v>86</v>
      </c>
      <c r="V20" s="6"/>
      <c r="W20" s="5"/>
      <c r="X20" s="6"/>
      <c r="AC20" s="7">
        <v>16</v>
      </c>
      <c r="AD20" s="5"/>
      <c r="AE20" s="3">
        <f t="shared" si="1"/>
        <v>0</v>
      </c>
      <c r="AF20" s="5"/>
      <c r="AG20" s="6"/>
      <c r="AH20" s="5"/>
      <c r="AI20" s="6"/>
      <c r="AJ20" s="5"/>
      <c r="AK20" s="6"/>
      <c r="AL20" s="5"/>
      <c r="AM20" s="6"/>
      <c r="AN20" s="5"/>
      <c r="AO20" s="6"/>
      <c r="AP20" s="5"/>
      <c r="AQ20" s="6"/>
    </row>
    <row r="21" spans="2:43" x14ac:dyDescent="0.25">
      <c r="B21" s="7">
        <v>17</v>
      </c>
      <c r="C21" s="5"/>
      <c r="D21" s="3">
        <f t="shared" si="0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 t="s">
        <v>86</v>
      </c>
      <c r="V21" s="6"/>
      <c r="W21" s="5"/>
      <c r="X21" s="6"/>
      <c r="AC21" s="7">
        <v>17</v>
      </c>
      <c r="AD21" s="5"/>
      <c r="AE21" s="3">
        <f t="shared" si="1"/>
        <v>0</v>
      </c>
      <c r="AF21" s="5"/>
      <c r="AG21" s="6"/>
      <c r="AH21" s="5"/>
      <c r="AI21" s="6"/>
      <c r="AJ21" s="5"/>
      <c r="AK21" s="6"/>
      <c r="AL21" s="5"/>
      <c r="AM21" s="6"/>
      <c r="AN21" s="5"/>
      <c r="AO21" s="6"/>
      <c r="AP21" s="5"/>
      <c r="AQ21" s="6"/>
    </row>
    <row r="22" spans="2:43" x14ac:dyDescent="0.25">
      <c r="B22" s="7">
        <v>18</v>
      </c>
      <c r="C22" s="5"/>
      <c r="D22" s="3">
        <f t="shared" si="0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AC22" s="7">
        <v>18</v>
      </c>
      <c r="AD22" s="5"/>
      <c r="AE22" s="3">
        <f t="shared" si="1"/>
        <v>0</v>
      </c>
      <c r="AF22" s="5"/>
      <c r="AG22" s="6"/>
      <c r="AH22" s="5"/>
      <c r="AI22" s="6"/>
      <c r="AJ22" s="5"/>
      <c r="AK22" s="6"/>
      <c r="AL22" s="5"/>
      <c r="AM22" s="6"/>
      <c r="AN22" s="5"/>
      <c r="AO22" s="6"/>
      <c r="AP22" s="5"/>
      <c r="AQ22" s="6"/>
    </row>
    <row r="23" spans="2:43" x14ac:dyDescent="0.25">
      <c r="B23" s="7">
        <v>19</v>
      </c>
      <c r="C23" s="5"/>
      <c r="D23" s="3">
        <f t="shared" si="0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5"/>
      <c r="V23" s="6"/>
      <c r="W23" s="5"/>
      <c r="X23" s="6"/>
      <c r="AC23" s="7">
        <v>19</v>
      </c>
      <c r="AD23" s="5"/>
      <c r="AE23" s="3">
        <f t="shared" si="1"/>
        <v>0</v>
      </c>
      <c r="AF23" s="5"/>
      <c r="AG23" s="6"/>
      <c r="AH23" s="5"/>
      <c r="AI23" s="6"/>
      <c r="AJ23" s="5"/>
      <c r="AK23" s="6"/>
      <c r="AL23" s="5"/>
      <c r="AM23" s="6"/>
      <c r="AN23" s="5"/>
      <c r="AO23" s="6"/>
      <c r="AP23" s="5"/>
      <c r="AQ23" s="6"/>
    </row>
    <row r="24" spans="2:43" x14ac:dyDescent="0.25">
      <c r="B24" s="7">
        <v>20</v>
      </c>
      <c r="C24" s="5"/>
      <c r="D24" s="3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AC24" s="7">
        <v>20</v>
      </c>
      <c r="AD24" s="5"/>
      <c r="AE24" s="3">
        <f t="shared" si="1"/>
        <v>0</v>
      </c>
      <c r="AF24" s="5"/>
      <c r="AG24" s="6"/>
      <c r="AH24" s="5"/>
      <c r="AI24" s="6"/>
      <c r="AJ24" s="5"/>
      <c r="AK24" s="6"/>
      <c r="AL24" s="5"/>
      <c r="AM24" s="6"/>
      <c r="AN24" s="5"/>
      <c r="AO24" s="6"/>
      <c r="AP24" s="5"/>
      <c r="AQ24" s="6"/>
    </row>
  </sheetData>
  <sortState xmlns:xlrd2="http://schemas.microsoft.com/office/spreadsheetml/2017/richdata2" ref="C5:V24">
    <sortCondition descending="1" ref="D5:D24"/>
  </sortState>
  <mergeCells count="19">
    <mergeCell ref="AR3:AS3"/>
    <mergeCell ref="Q3:R3"/>
    <mergeCell ref="AC2:AQ2"/>
    <mergeCell ref="AF3:AG3"/>
    <mergeCell ref="AH3:AI3"/>
    <mergeCell ref="AJ3:AK3"/>
    <mergeCell ref="AL3:AM3"/>
    <mergeCell ref="AN3:AO3"/>
    <mergeCell ref="AP3:AQ3"/>
    <mergeCell ref="O3:P3"/>
    <mergeCell ref="S3:T3"/>
    <mergeCell ref="U3:V3"/>
    <mergeCell ref="W3:X3"/>
    <mergeCell ref="B2:X2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765CF-971C-461E-BF9D-19B2C170A959}">
  <dimension ref="B2:AN24"/>
  <sheetViews>
    <sheetView topLeftCell="C3" zoomScale="78" workbookViewId="0">
      <selection activeCell="M4" sqref="M4"/>
    </sheetView>
  </sheetViews>
  <sheetFormatPr defaultRowHeight="15" x14ac:dyDescent="0.25"/>
  <cols>
    <col min="3" max="3" width="22.42578125" bestFit="1" customWidth="1"/>
    <col min="27" max="27" width="17.7109375" bestFit="1" customWidth="1"/>
  </cols>
  <sheetData>
    <row r="2" spans="2:40" ht="28.5" x14ac:dyDescent="0.4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Z2" s="32" t="s">
        <v>74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2:40" ht="78" customHeight="1" x14ac:dyDescent="0.25">
      <c r="B3" s="1" t="s">
        <v>0</v>
      </c>
      <c r="C3" s="7" t="s">
        <v>1</v>
      </c>
      <c r="D3" s="3" t="s">
        <v>2</v>
      </c>
      <c r="E3" s="35" t="s">
        <v>121</v>
      </c>
      <c r="F3" s="35"/>
      <c r="G3" s="35" t="s">
        <v>92</v>
      </c>
      <c r="H3" s="35"/>
      <c r="I3" s="35" t="s">
        <v>95</v>
      </c>
      <c r="J3" s="35"/>
      <c r="K3" s="29" t="s">
        <v>99</v>
      </c>
      <c r="L3" s="29"/>
      <c r="M3" s="35" t="s">
        <v>144</v>
      </c>
      <c r="N3" s="35"/>
      <c r="O3" s="35" t="s">
        <v>100</v>
      </c>
      <c r="P3" s="35"/>
      <c r="Q3" s="50" t="s">
        <v>102</v>
      </c>
      <c r="R3" s="51"/>
      <c r="S3" s="35" t="s">
        <v>103</v>
      </c>
      <c r="T3" s="35"/>
      <c r="U3" s="35" t="s">
        <v>136</v>
      </c>
      <c r="V3" s="35"/>
      <c r="W3" s="50" t="s">
        <v>111</v>
      </c>
      <c r="X3" s="51"/>
      <c r="Z3" s="1" t="s">
        <v>0</v>
      </c>
      <c r="AA3" s="7" t="s">
        <v>1</v>
      </c>
      <c r="AB3" s="3" t="s">
        <v>2</v>
      </c>
      <c r="AC3" s="29" t="s">
        <v>3</v>
      </c>
      <c r="AD3" s="29"/>
      <c r="AE3" s="29"/>
      <c r="AF3" s="29"/>
      <c r="AG3" s="29"/>
      <c r="AH3" s="29"/>
      <c r="AI3" s="29"/>
      <c r="AJ3" s="29"/>
      <c r="AK3" s="29"/>
      <c r="AL3" s="29"/>
      <c r="AM3" s="36"/>
      <c r="AN3" s="37"/>
    </row>
    <row r="4" spans="2:40" x14ac:dyDescent="0.25">
      <c r="B4" s="7"/>
      <c r="C4" s="7" t="s">
        <v>4</v>
      </c>
      <c r="D4" s="3" t="s">
        <v>5</v>
      </c>
      <c r="E4" s="7" t="s">
        <v>6</v>
      </c>
      <c r="F4" s="4" t="s">
        <v>7</v>
      </c>
      <c r="G4" s="7" t="s">
        <v>6</v>
      </c>
      <c r="H4" s="4" t="s">
        <v>7</v>
      </c>
      <c r="I4" s="7" t="s">
        <v>6</v>
      </c>
      <c r="J4" s="4" t="s">
        <v>7</v>
      </c>
      <c r="K4" s="7" t="s">
        <v>6</v>
      </c>
      <c r="L4" s="4" t="s">
        <v>7</v>
      </c>
      <c r="M4" s="7" t="s">
        <v>6</v>
      </c>
      <c r="N4" s="4" t="s">
        <v>7</v>
      </c>
      <c r="O4" s="7" t="s">
        <v>6</v>
      </c>
      <c r="P4" s="4" t="s">
        <v>7</v>
      </c>
      <c r="Q4" s="9" t="s">
        <v>6</v>
      </c>
      <c r="R4" s="4" t="s">
        <v>7</v>
      </c>
      <c r="S4" s="9" t="s">
        <v>6</v>
      </c>
      <c r="T4" s="4" t="s">
        <v>7</v>
      </c>
      <c r="U4" s="16" t="s">
        <v>6</v>
      </c>
      <c r="V4" s="4" t="s">
        <v>7</v>
      </c>
      <c r="W4" s="14" t="s">
        <v>6</v>
      </c>
      <c r="X4" s="4" t="s">
        <v>7</v>
      </c>
      <c r="Z4" s="7"/>
      <c r="AA4" s="7" t="s">
        <v>4</v>
      </c>
      <c r="AB4" s="3" t="s">
        <v>5</v>
      </c>
      <c r="AC4" s="7" t="s">
        <v>6</v>
      </c>
      <c r="AD4" s="4" t="s">
        <v>7</v>
      </c>
      <c r="AE4" s="7" t="s">
        <v>6</v>
      </c>
      <c r="AF4" s="4" t="s">
        <v>7</v>
      </c>
      <c r="AG4" s="7" t="s">
        <v>6</v>
      </c>
      <c r="AH4" s="4" t="s">
        <v>7</v>
      </c>
      <c r="AI4" s="7" t="s">
        <v>6</v>
      </c>
      <c r="AJ4" s="4" t="s">
        <v>7</v>
      </c>
      <c r="AK4" s="7" t="s">
        <v>6</v>
      </c>
      <c r="AL4" s="4" t="s">
        <v>7</v>
      </c>
      <c r="AM4" s="7" t="s">
        <v>6</v>
      </c>
      <c r="AN4" s="4" t="s">
        <v>7</v>
      </c>
    </row>
    <row r="5" spans="2:40" x14ac:dyDescent="0.25">
      <c r="B5" s="7">
        <v>1</v>
      </c>
      <c r="C5" s="5" t="s">
        <v>50</v>
      </c>
      <c r="D5" s="3">
        <f t="shared" ref="D5:D24" si="0">F5+H5+J5+L5+N5+P5+R5+T5+V5+X5</f>
        <v>631.02601599297282</v>
      </c>
      <c r="E5" s="5">
        <v>1</v>
      </c>
      <c r="F5" s="6">
        <f>(((6-E5+1)/6)*150)</f>
        <v>150</v>
      </c>
      <c r="G5" s="5">
        <v>7</v>
      </c>
      <c r="H5" s="6">
        <f>(((29-G5+1)/29)*100)</f>
        <v>79.310344827586206</v>
      </c>
      <c r="I5" s="5">
        <v>1</v>
      </c>
      <c r="J5" s="6">
        <f>(((9-I5+1)/9)*100)</f>
        <v>100</v>
      </c>
      <c r="K5" s="5">
        <v>5</v>
      </c>
      <c r="L5" s="6">
        <f>(((31-K5+1)/31)*100)</f>
        <v>87.096774193548384</v>
      </c>
      <c r="M5" s="5" t="s">
        <v>86</v>
      </c>
      <c r="N5" s="6"/>
      <c r="O5" s="5">
        <v>31</v>
      </c>
      <c r="P5" s="6">
        <f>(((74-O5+1)/74)*100)</f>
        <v>59.45945945945946</v>
      </c>
      <c r="Q5" s="5">
        <v>71</v>
      </c>
      <c r="R5" s="6">
        <f>(((187-Q5+1)/187)*100)</f>
        <v>62.566844919786092</v>
      </c>
      <c r="S5" s="5">
        <v>3</v>
      </c>
      <c r="T5" s="6">
        <f>(((27-S5+1)/27)*100)</f>
        <v>92.592592592592595</v>
      </c>
      <c r="U5" s="5" t="s">
        <v>86</v>
      </c>
      <c r="V5" s="6"/>
      <c r="W5" s="5" t="s">
        <v>86</v>
      </c>
      <c r="X5" s="6"/>
      <c r="Z5" s="7">
        <v>1</v>
      </c>
      <c r="AA5" s="5" t="s">
        <v>33</v>
      </c>
      <c r="AB5" s="3">
        <f>AD5+AF5+AH5+AJ5+AL5+AN5</f>
        <v>150</v>
      </c>
      <c r="AC5" s="5">
        <v>1</v>
      </c>
      <c r="AD5" s="6">
        <f>(((4-AC5+1)/4)*150)</f>
        <v>150</v>
      </c>
      <c r="AE5" s="5"/>
      <c r="AF5" s="6"/>
      <c r="AG5" s="5"/>
      <c r="AH5" s="6"/>
      <c r="AI5" s="5"/>
      <c r="AJ5" s="6"/>
      <c r="AK5" s="5"/>
      <c r="AL5" s="6"/>
      <c r="AM5" s="5"/>
      <c r="AN5" s="6"/>
    </row>
    <row r="6" spans="2:40" x14ac:dyDescent="0.25">
      <c r="B6" s="7">
        <v>2</v>
      </c>
      <c r="C6" s="5" t="s">
        <v>63</v>
      </c>
      <c r="D6" s="3">
        <f t="shared" si="0"/>
        <v>534.10757557031195</v>
      </c>
      <c r="E6" s="5">
        <v>3</v>
      </c>
      <c r="F6" s="6">
        <f>(((12-E6+1)/12)*150)</f>
        <v>125</v>
      </c>
      <c r="G6" s="5">
        <v>3</v>
      </c>
      <c r="H6" s="6">
        <f>(((29-G6+1)/29)*100)</f>
        <v>93.103448275862064</v>
      </c>
      <c r="I6" s="5">
        <v>2</v>
      </c>
      <c r="J6" s="6">
        <f>(((9-I6+1)/9)*100)</f>
        <v>88.888888888888886</v>
      </c>
      <c r="K6" s="5">
        <v>13</v>
      </c>
      <c r="L6" s="6">
        <f>(((31-K6+1)/31)*100)</f>
        <v>61.29032258064516</v>
      </c>
      <c r="M6" s="5" t="s">
        <v>86</v>
      </c>
      <c r="N6" s="6"/>
      <c r="O6" s="5" t="s">
        <v>86</v>
      </c>
      <c r="P6" s="6"/>
      <c r="Q6" s="5" t="s">
        <v>86</v>
      </c>
      <c r="R6" s="6"/>
      <c r="S6" s="5">
        <v>9</v>
      </c>
      <c r="T6" s="6">
        <f>(((27-S6+1)/27)*100)</f>
        <v>70.370370370370367</v>
      </c>
      <c r="U6" s="5">
        <v>2</v>
      </c>
      <c r="V6" s="6">
        <f>(((22-U6+1)/22)*100)</f>
        <v>95.454545454545453</v>
      </c>
      <c r="W6" s="5" t="s">
        <v>86</v>
      </c>
      <c r="X6" s="6"/>
      <c r="Z6" s="7">
        <v>2</v>
      </c>
      <c r="AA6" s="5" t="s">
        <v>53</v>
      </c>
      <c r="AB6" s="3">
        <f t="shared" ref="AB6:AB24" si="1">AD6+AF6+AH6+AJ6+AL6+AN6</f>
        <v>112.5</v>
      </c>
      <c r="AC6" s="5">
        <v>2</v>
      </c>
      <c r="AD6" s="6">
        <f t="shared" ref="AD6:AD8" si="2">(((4-AC6+1)/4)*150)</f>
        <v>112.5</v>
      </c>
      <c r="AE6" s="5"/>
      <c r="AF6" s="6"/>
      <c r="AG6" s="5"/>
      <c r="AH6" s="6"/>
      <c r="AI6" s="5"/>
      <c r="AJ6" s="6"/>
      <c r="AK6" s="5"/>
      <c r="AL6" s="6"/>
      <c r="AM6" s="5"/>
      <c r="AN6" s="6"/>
    </row>
    <row r="7" spans="2:40" x14ac:dyDescent="0.25">
      <c r="B7" s="7">
        <v>3</v>
      </c>
      <c r="C7" s="5" t="s">
        <v>60</v>
      </c>
      <c r="D7" s="3">
        <f t="shared" si="0"/>
        <v>247.2222222222222</v>
      </c>
      <c r="E7" s="5">
        <v>3</v>
      </c>
      <c r="F7" s="6">
        <f>(((12-E7+1)/12)*150)</f>
        <v>125</v>
      </c>
      <c r="G7" s="5" t="s">
        <v>86</v>
      </c>
      <c r="H7" s="6"/>
      <c r="I7" s="5">
        <v>5</v>
      </c>
      <c r="J7" s="6">
        <f>(((9-I7+1)/9)*100)</f>
        <v>55.555555555555557</v>
      </c>
      <c r="K7" s="5" t="s">
        <v>86</v>
      </c>
      <c r="L7" s="6"/>
      <c r="M7" s="5" t="s">
        <v>86</v>
      </c>
      <c r="N7" s="6"/>
      <c r="O7" s="5" t="s">
        <v>86</v>
      </c>
      <c r="P7" s="6"/>
      <c r="Q7" s="5" t="s">
        <v>86</v>
      </c>
      <c r="R7" s="6"/>
      <c r="S7" s="5">
        <v>10</v>
      </c>
      <c r="T7" s="6">
        <f>(((27-S7+1)/27)*100)</f>
        <v>66.666666666666657</v>
      </c>
      <c r="U7" s="5" t="s">
        <v>86</v>
      </c>
      <c r="V7" s="6"/>
      <c r="W7" s="5" t="s">
        <v>86</v>
      </c>
      <c r="X7" s="6"/>
      <c r="Z7" s="7">
        <v>3</v>
      </c>
      <c r="AA7" s="5" t="s">
        <v>65</v>
      </c>
      <c r="AB7" s="3">
        <f t="shared" si="1"/>
        <v>75</v>
      </c>
      <c r="AC7" s="5">
        <v>3</v>
      </c>
      <c r="AD7" s="6">
        <f t="shared" si="2"/>
        <v>75</v>
      </c>
      <c r="AE7" s="5"/>
      <c r="AF7" s="6"/>
      <c r="AG7" s="5"/>
      <c r="AH7" s="6"/>
      <c r="AI7" s="5"/>
      <c r="AJ7" s="6"/>
      <c r="AK7" s="5"/>
      <c r="AL7" s="6"/>
      <c r="AM7" s="5"/>
      <c r="AN7" s="6"/>
    </row>
    <row r="8" spans="2:40" x14ac:dyDescent="0.25">
      <c r="B8" s="7">
        <v>4</v>
      </c>
      <c r="C8" s="5" t="s">
        <v>59</v>
      </c>
      <c r="D8" s="3">
        <f t="shared" si="0"/>
        <v>231.61764705882354</v>
      </c>
      <c r="E8" s="5">
        <v>2</v>
      </c>
      <c r="F8" s="6">
        <f>(((12-E8+1)/12)*150)</f>
        <v>137.5</v>
      </c>
      <c r="G8" s="5" t="s">
        <v>86</v>
      </c>
      <c r="H8" s="6"/>
      <c r="I8" s="5" t="s">
        <v>86</v>
      </c>
      <c r="J8" s="6"/>
      <c r="K8" s="5" t="s">
        <v>86</v>
      </c>
      <c r="L8" s="6"/>
      <c r="M8" s="5" t="s">
        <v>86</v>
      </c>
      <c r="N8" s="6"/>
      <c r="O8" s="5" t="s">
        <v>86</v>
      </c>
      <c r="P8" s="6"/>
      <c r="Q8" s="5" t="s">
        <v>86</v>
      </c>
      <c r="R8" s="6"/>
      <c r="S8" s="5" t="s">
        <v>86</v>
      </c>
      <c r="T8" s="6"/>
      <c r="U8" s="5" t="s">
        <v>86</v>
      </c>
      <c r="V8" s="6"/>
      <c r="W8" s="5">
        <v>2</v>
      </c>
      <c r="X8" s="6">
        <f>(((17-W8+1)/17)*100)</f>
        <v>94.117647058823522</v>
      </c>
      <c r="Z8" s="7">
        <v>4</v>
      </c>
      <c r="AA8" s="5" t="s">
        <v>66</v>
      </c>
      <c r="AB8" s="3">
        <f t="shared" si="1"/>
        <v>75</v>
      </c>
      <c r="AC8" s="5">
        <v>3</v>
      </c>
      <c r="AD8" s="6">
        <f t="shared" si="2"/>
        <v>75</v>
      </c>
      <c r="AE8" s="5"/>
      <c r="AF8" s="6"/>
      <c r="AG8" s="5"/>
      <c r="AH8" s="6"/>
      <c r="AI8" s="5"/>
      <c r="AJ8" s="6"/>
      <c r="AK8" s="5"/>
      <c r="AL8" s="6"/>
      <c r="AM8" s="5"/>
      <c r="AN8" s="6"/>
    </row>
    <row r="9" spans="2:40" x14ac:dyDescent="0.25">
      <c r="B9" s="7">
        <v>5</v>
      </c>
      <c r="C9" s="5" t="s">
        <v>125</v>
      </c>
      <c r="D9" s="3">
        <f t="shared" si="0"/>
        <v>100</v>
      </c>
      <c r="E9" s="5">
        <v>5</v>
      </c>
      <c r="F9" s="6">
        <f>(((12-E9+1)/12)*150)</f>
        <v>100</v>
      </c>
      <c r="G9" s="5" t="s">
        <v>86</v>
      </c>
      <c r="H9" s="6"/>
      <c r="I9" s="5" t="s">
        <v>86</v>
      </c>
      <c r="J9" s="6"/>
      <c r="K9" s="5" t="s">
        <v>86</v>
      </c>
      <c r="L9" s="6"/>
      <c r="M9" s="5" t="s">
        <v>86</v>
      </c>
      <c r="N9" s="6"/>
      <c r="O9" s="5" t="s">
        <v>86</v>
      </c>
      <c r="P9" s="6"/>
      <c r="Q9" s="5" t="s">
        <v>86</v>
      </c>
      <c r="R9" s="6"/>
      <c r="S9" s="5" t="s">
        <v>86</v>
      </c>
      <c r="T9" s="6"/>
      <c r="U9" s="5" t="s">
        <v>86</v>
      </c>
      <c r="V9" s="6"/>
      <c r="W9" s="5" t="s">
        <v>86</v>
      </c>
      <c r="X9" s="6"/>
      <c r="Z9" s="7">
        <v>5</v>
      </c>
      <c r="AA9" s="5"/>
      <c r="AB9" s="3">
        <f t="shared" si="1"/>
        <v>0</v>
      </c>
      <c r="AC9" s="5"/>
      <c r="AD9" s="6"/>
      <c r="AE9" s="5"/>
      <c r="AF9" s="6"/>
      <c r="AG9" s="5"/>
      <c r="AH9" s="6"/>
      <c r="AI9" s="5"/>
      <c r="AJ9" s="6"/>
      <c r="AK9" s="5"/>
      <c r="AL9" s="6"/>
      <c r="AM9" s="5"/>
      <c r="AN9" s="6"/>
    </row>
    <row r="10" spans="2:40" x14ac:dyDescent="0.25">
      <c r="B10" s="7">
        <v>6</v>
      </c>
      <c r="C10" s="5" t="s">
        <v>58</v>
      </c>
      <c r="D10" s="3">
        <f t="shared" si="0"/>
        <v>87.5</v>
      </c>
      <c r="E10" s="5">
        <v>6</v>
      </c>
      <c r="F10" s="6">
        <f>(((12-E10+1)/12)*150)</f>
        <v>87.5</v>
      </c>
      <c r="G10" s="5" t="s">
        <v>86</v>
      </c>
      <c r="H10" s="6"/>
      <c r="I10" s="5" t="s">
        <v>86</v>
      </c>
      <c r="J10" s="6"/>
      <c r="K10" s="5" t="s">
        <v>86</v>
      </c>
      <c r="L10" s="6"/>
      <c r="M10" s="5" t="s">
        <v>86</v>
      </c>
      <c r="N10" s="6"/>
      <c r="O10" s="5" t="s">
        <v>86</v>
      </c>
      <c r="P10" s="6"/>
      <c r="Q10" s="5" t="s">
        <v>86</v>
      </c>
      <c r="R10" s="6"/>
      <c r="S10" s="5" t="s">
        <v>86</v>
      </c>
      <c r="T10" s="6"/>
      <c r="U10" s="5" t="s">
        <v>86</v>
      </c>
      <c r="V10" s="6"/>
      <c r="W10" s="5" t="s">
        <v>86</v>
      </c>
      <c r="X10" s="6"/>
      <c r="Z10" s="7">
        <v>6</v>
      </c>
      <c r="AA10" s="5"/>
      <c r="AB10" s="3">
        <f t="shared" si="1"/>
        <v>0</v>
      </c>
      <c r="AC10" s="5"/>
      <c r="AD10" s="6"/>
      <c r="AE10" s="5"/>
      <c r="AF10" s="6"/>
      <c r="AG10" s="5"/>
      <c r="AH10" s="6"/>
      <c r="AI10" s="5"/>
      <c r="AJ10" s="6"/>
      <c r="AK10" s="5"/>
      <c r="AL10" s="6"/>
      <c r="AM10" s="5"/>
      <c r="AN10" s="6"/>
    </row>
    <row r="11" spans="2:40" x14ac:dyDescent="0.25">
      <c r="B11" s="7">
        <v>7</v>
      </c>
      <c r="C11" s="5" t="s">
        <v>67</v>
      </c>
      <c r="D11" s="3">
        <f t="shared" si="0"/>
        <v>36.363636363636367</v>
      </c>
      <c r="E11" s="5" t="s">
        <v>86</v>
      </c>
      <c r="F11" s="6"/>
      <c r="G11" s="5" t="s">
        <v>86</v>
      </c>
      <c r="H11" s="6"/>
      <c r="I11" s="5" t="s">
        <v>86</v>
      </c>
      <c r="J11" s="6"/>
      <c r="K11" s="5" t="s">
        <v>86</v>
      </c>
      <c r="L11" s="6"/>
      <c r="M11" s="5">
        <v>8</v>
      </c>
      <c r="N11" s="6">
        <f>(((11-M11+1)/11)*100)</f>
        <v>36.363636363636367</v>
      </c>
      <c r="O11" s="5" t="s">
        <v>86</v>
      </c>
      <c r="P11" s="6"/>
      <c r="Q11" s="5" t="s">
        <v>86</v>
      </c>
      <c r="R11" s="6"/>
      <c r="S11" s="5" t="s">
        <v>86</v>
      </c>
      <c r="T11" s="6"/>
      <c r="U11" s="5" t="s">
        <v>86</v>
      </c>
      <c r="V11" s="6"/>
      <c r="W11" s="5" t="s">
        <v>86</v>
      </c>
      <c r="X11" s="6"/>
      <c r="Z11" s="7">
        <v>7</v>
      </c>
      <c r="AA11" s="5"/>
      <c r="AB11" s="3">
        <f t="shared" si="1"/>
        <v>0</v>
      </c>
      <c r="AC11" s="5"/>
      <c r="AD11" s="6"/>
      <c r="AE11" s="5"/>
      <c r="AF11" s="6"/>
      <c r="AG11" s="5"/>
      <c r="AH11" s="6"/>
      <c r="AI11" s="5"/>
      <c r="AJ11" s="6"/>
      <c r="AK11" s="5"/>
      <c r="AL11" s="6"/>
      <c r="AM11" s="5"/>
      <c r="AN11" s="6"/>
    </row>
    <row r="12" spans="2:40" x14ac:dyDescent="0.25">
      <c r="B12" s="7">
        <v>8</v>
      </c>
      <c r="C12" s="5" t="s">
        <v>55</v>
      </c>
      <c r="D12" s="3">
        <f t="shared" si="0"/>
        <v>0</v>
      </c>
      <c r="E12" s="5" t="s">
        <v>86</v>
      </c>
      <c r="F12" s="6"/>
      <c r="G12" s="5" t="s">
        <v>86</v>
      </c>
      <c r="H12" s="6"/>
      <c r="I12" s="5" t="s">
        <v>86</v>
      </c>
      <c r="J12" s="6"/>
      <c r="K12" s="5" t="s">
        <v>86</v>
      </c>
      <c r="L12" s="6"/>
      <c r="M12" s="5" t="s">
        <v>86</v>
      </c>
      <c r="N12" s="6"/>
      <c r="O12" s="5" t="s">
        <v>86</v>
      </c>
      <c r="P12" s="6"/>
      <c r="Q12" s="5" t="s">
        <v>86</v>
      </c>
      <c r="R12" s="6"/>
      <c r="S12" s="5" t="s">
        <v>86</v>
      </c>
      <c r="T12" s="6"/>
      <c r="U12" s="5" t="s">
        <v>86</v>
      </c>
      <c r="V12" s="6"/>
      <c r="W12" s="5" t="s">
        <v>86</v>
      </c>
      <c r="X12" s="6"/>
      <c r="Z12" s="7">
        <v>8</v>
      </c>
      <c r="AA12" s="5"/>
      <c r="AB12" s="3">
        <f t="shared" si="1"/>
        <v>0</v>
      </c>
      <c r="AC12" s="5"/>
      <c r="AD12" s="6"/>
      <c r="AE12" s="5"/>
      <c r="AF12" s="6"/>
      <c r="AG12" s="5"/>
      <c r="AH12" s="6"/>
      <c r="AI12" s="5"/>
      <c r="AJ12" s="6"/>
      <c r="AK12" s="5"/>
      <c r="AL12" s="6"/>
      <c r="AM12" s="5"/>
      <c r="AN12" s="6"/>
    </row>
    <row r="13" spans="2:40" x14ac:dyDescent="0.25">
      <c r="B13" s="7">
        <v>9</v>
      </c>
      <c r="C13" s="5" t="s">
        <v>45</v>
      </c>
      <c r="D13" s="3">
        <f t="shared" si="0"/>
        <v>0</v>
      </c>
      <c r="E13" s="5" t="s">
        <v>86</v>
      </c>
      <c r="F13" s="6"/>
      <c r="G13" s="5" t="s">
        <v>86</v>
      </c>
      <c r="H13" s="6"/>
      <c r="I13" s="5" t="s">
        <v>86</v>
      </c>
      <c r="J13" s="6"/>
      <c r="K13" s="5" t="s">
        <v>86</v>
      </c>
      <c r="L13" s="6"/>
      <c r="M13" s="5" t="s">
        <v>86</v>
      </c>
      <c r="N13" s="6"/>
      <c r="O13" s="5" t="s">
        <v>86</v>
      </c>
      <c r="P13" s="6"/>
      <c r="Q13" s="5" t="s">
        <v>86</v>
      </c>
      <c r="R13" s="6"/>
      <c r="S13" s="5" t="s">
        <v>86</v>
      </c>
      <c r="T13" s="6"/>
      <c r="U13" s="5" t="s">
        <v>86</v>
      </c>
      <c r="V13" s="6"/>
      <c r="W13" s="5" t="s">
        <v>86</v>
      </c>
      <c r="X13" s="6"/>
      <c r="Z13" s="7">
        <v>9</v>
      </c>
      <c r="AA13" s="5"/>
      <c r="AB13" s="3">
        <f t="shared" si="1"/>
        <v>0</v>
      </c>
      <c r="AC13" s="5"/>
      <c r="AD13" s="6"/>
      <c r="AE13" s="5"/>
      <c r="AF13" s="6"/>
      <c r="AG13" s="5"/>
      <c r="AH13" s="6"/>
      <c r="AI13" s="5"/>
      <c r="AJ13" s="6"/>
      <c r="AK13" s="5"/>
      <c r="AL13" s="6"/>
      <c r="AM13" s="5"/>
      <c r="AN13" s="6"/>
    </row>
    <row r="14" spans="2:40" x14ac:dyDescent="0.25">
      <c r="B14" s="7">
        <v>10</v>
      </c>
      <c r="C14" s="5" t="s">
        <v>56</v>
      </c>
      <c r="D14" s="3">
        <f t="shared" si="0"/>
        <v>0</v>
      </c>
      <c r="E14" s="5" t="s">
        <v>86</v>
      </c>
      <c r="F14" s="6"/>
      <c r="G14" s="5" t="s">
        <v>86</v>
      </c>
      <c r="H14" s="6"/>
      <c r="I14" s="5" t="s">
        <v>86</v>
      </c>
      <c r="J14" s="6"/>
      <c r="K14" s="5" t="s">
        <v>86</v>
      </c>
      <c r="L14" s="6"/>
      <c r="M14" s="5" t="s">
        <v>86</v>
      </c>
      <c r="N14" s="6"/>
      <c r="O14" s="5" t="s">
        <v>86</v>
      </c>
      <c r="P14" s="6"/>
      <c r="Q14" s="5" t="s">
        <v>86</v>
      </c>
      <c r="R14" s="6"/>
      <c r="S14" s="5" t="s">
        <v>86</v>
      </c>
      <c r="T14" s="6"/>
      <c r="U14" s="5" t="s">
        <v>86</v>
      </c>
      <c r="V14" s="6"/>
      <c r="W14" s="5" t="s">
        <v>86</v>
      </c>
      <c r="X14" s="6"/>
      <c r="Z14" s="7">
        <v>10</v>
      </c>
      <c r="AA14" s="5"/>
      <c r="AB14" s="3">
        <f t="shared" si="1"/>
        <v>0</v>
      </c>
      <c r="AC14" s="5"/>
      <c r="AD14" s="6"/>
      <c r="AE14" s="5"/>
      <c r="AF14" s="6"/>
      <c r="AG14" s="5"/>
      <c r="AH14" s="6"/>
      <c r="AI14" s="5"/>
      <c r="AJ14" s="6"/>
      <c r="AK14" s="5"/>
      <c r="AL14" s="6"/>
      <c r="AM14" s="5"/>
      <c r="AN14" s="6"/>
    </row>
    <row r="15" spans="2:40" x14ac:dyDescent="0.25">
      <c r="B15" s="7">
        <v>11</v>
      </c>
      <c r="C15" s="5" t="s">
        <v>57</v>
      </c>
      <c r="D15" s="3">
        <f t="shared" si="0"/>
        <v>0</v>
      </c>
      <c r="E15" s="5" t="s">
        <v>86</v>
      </c>
      <c r="F15" s="6"/>
      <c r="G15" s="5" t="s">
        <v>86</v>
      </c>
      <c r="H15" s="6"/>
      <c r="I15" s="5" t="s">
        <v>86</v>
      </c>
      <c r="J15" s="6"/>
      <c r="K15" s="5" t="s">
        <v>86</v>
      </c>
      <c r="L15" s="6"/>
      <c r="M15" s="5" t="s">
        <v>86</v>
      </c>
      <c r="N15" s="6"/>
      <c r="O15" s="5" t="s">
        <v>86</v>
      </c>
      <c r="P15" s="6"/>
      <c r="Q15" s="5" t="s">
        <v>86</v>
      </c>
      <c r="R15" s="6"/>
      <c r="S15" s="5" t="s">
        <v>86</v>
      </c>
      <c r="T15" s="6"/>
      <c r="U15" s="5" t="s">
        <v>86</v>
      </c>
      <c r="V15" s="6"/>
      <c r="W15" s="5" t="s">
        <v>86</v>
      </c>
      <c r="X15" s="6"/>
      <c r="Z15" s="7">
        <v>11</v>
      </c>
      <c r="AA15" s="5"/>
      <c r="AB15" s="3">
        <f t="shared" si="1"/>
        <v>0</v>
      </c>
      <c r="AC15" s="5"/>
      <c r="AD15" s="6"/>
      <c r="AE15" s="5"/>
      <c r="AF15" s="6"/>
      <c r="AG15" s="5"/>
      <c r="AH15" s="6"/>
      <c r="AI15" s="5"/>
      <c r="AJ15" s="6"/>
      <c r="AK15" s="5"/>
      <c r="AL15" s="6"/>
      <c r="AM15" s="5"/>
      <c r="AN15" s="6"/>
    </row>
    <row r="16" spans="2:40" x14ac:dyDescent="0.25">
      <c r="B16" s="7">
        <v>12</v>
      </c>
      <c r="C16" s="5" t="s">
        <v>61</v>
      </c>
      <c r="D16" s="3">
        <f t="shared" si="0"/>
        <v>0</v>
      </c>
      <c r="E16" s="5" t="s">
        <v>86</v>
      </c>
      <c r="F16" s="6"/>
      <c r="G16" s="5" t="s">
        <v>86</v>
      </c>
      <c r="H16" s="6"/>
      <c r="I16" s="5" t="s">
        <v>86</v>
      </c>
      <c r="J16" s="6"/>
      <c r="K16" s="5" t="s">
        <v>86</v>
      </c>
      <c r="L16" s="6"/>
      <c r="M16" s="5" t="s">
        <v>86</v>
      </c>
      <c r="N16" s="6"/>
      <c r="O16" s="5" t="s">
        <v>86</v>
      </c>
      <c r="P16" s="6"/>
      <c r="Q16" s="5" t="s">
        <v>86</v>
      </c>
      <c r="R16" s="6"/>
      <c r="S16" s="5" t="s">
        <v>86</v>
      </c>
      <c r="T16" s="6"/>
      <c r="U16" s="5" t="s">
        <v>86</v>
      </c>
      <c r="V16" s="6"/>
      <c r="W16" s="5" t="s">
        <v>86</v>
      </c>
      <c r="X16" s="6"/>
      <c r="Z16" s="7">
        <v>12</v>
      </c>
      <c r="AA16" s="5"/>
      <c r="AB16" s="3">
        <f t="shared" si="1"/>
        <v>0</v>
      </c>
      <c r="AC16" s="5"/>
      <c r="AD16" s="6"/>
      <c r="AE16" s="5"/>
      <c r="AF16" s="6"/>
      <c r="AG16" s="5"/>
      <c r="AH16" s="6"/>
      <c r="AI16" s="5"/>
      <c r="AJ16" s="6"/>
      <c r="AK16" s="5"/>
      <c r="AL16" s="6"/>
      <c r="AM16" s="5"/>
      <c r="AN16" s="6"/>
    </row>
    <row r="17" spans="2:40" x14ac:dyDescent="0.25">
      <c r="B17" s="7">
        <v>13</v>
      </c>
      <c r="C17" s="5" t="s">
        <v>62</v>
      </c>
      <c r="D17" s="3">
        <f t="shared" si="0"/>
        <v>0</v>
      </c>
      <c r="E17" s="5" t="s">
        <v>86</v>
      </c>
      <c r="F17" s="6"/>
      <c r="G17" s="5" t="s">
        <v>86</v>
      </c>
      <c r="H17" s="6"/>
      <c r="I17" s="5" t="s">
        <v>86</v>
      </c>
      <c r="J17" s="6"/>
      <c r="K17" s="5" t="s">
        <v>86</v>
      </c>
      <c r="L17" s="6"/>
      <c r="M17" s="5" t="s">
        <v>86</v>
      </c>
      <c r="N17" s="6"/>
      <c r="O17" s="5" t="s">
        <v>86</v>
      </c>
      <c r="P17" s="6"/>
      <c r="Q17" s="5" t="s">
        <v>86</v>
      </c>
      <c r="R17" s="6"/>
      <c r="S17" s="5" t="s">
        <v>86</v>
      </c>
      <c r="T17" s="6"/>
      <c r="U17" s="5" t="s">
        <v>86</v>
      </c>
      <c r="V17" s="6"/>
      <c r="W17" s="5" t="s">
        <v>86</v>
      </c>
      <c r="X17" s="6"/>
      <c r="Z17" s="7">
        <v>13</v>
      </c>
      <c r="AA17" s="5"/>
      <c r="AB17" s="3">
        <f t="shared" si="1"/>
        <v>0</v>
      </c>
      <c r="AC17" s="5"/>
      <c r="AD17" s="6"/>
      <c r="AE17" s="5"/>
      <c r="AF17" s="6"/>
      <c r="AG17" s="5"/>
      <c r="AH17" s="6"/>
      <c r="AI17" s="5"/>
      <c r="AJ17" s="6"/>
      <c r="AK17" s="5"/>
      <c r="AL17" s="6"/>
      <c r="AM17" s="5"/>
      <c r="AN17" s="6"/>
    </row>
    <row r="18" spans="2:40" x14ac:dyDescent="0.25">
      <c r="B18" s="7">
        <v>14</v>
      </c>
      <c r="C18" s="5"/>
      <c r="D18" s="3">
        <f t="shared" si="0"/>
        <v>0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Z18" s="7">
        <v>14</v>
      </c>
      <c r="AA18" s="5"/>
      <c r="AB18" s="3">
        <f t="shared" si="1"/>
        <v>0</v>
      </c>
      <c r="AC18" s="5"/>
      <c r="AD18" s="6"/>
      <c r="AE18" s="5"/>
      <c r="AF18" s="6"/>
      <c r="AG18" s="5"/>
      <c r="AH18" s="6"/>
      <c r="AI18" s="5"/>
      <c r="AJ18" s="6"/>
      <c r="AK18" s="5"/>
      <c r="AL18" s="6"/>
      <c r="AM18" s="5"/>
      <c r="AN18" s="6"/>
    </row>
    <row r="19" spans="2:40" x14ac:dyDescent="0.25">
      <c r="B19" s="7">
        <v>15</v>
      </c>
      <c r="C19" s="5"/>
      <c r="D19" s="3">
        <f t="shared" si="0"/>
        <v>0</v>
      </c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Z19" s="7">
        <v>15</v>
      </c>
      <c r="AA19" s="5"/>
      <c r="AB19" s="3">
        <f t="shared" si="1"/>
        <v>0</v>
      </c>
      <c r="AC19" s="5"/>
      <c r="AD19" s="6"/>
      <c r="AE19" s="5"/>
      <c r="AF19" s="6"/>
      <c r="AG19" s="5"/>
      <c r="AH19" s="6"/>
      <c r="AI19" s="5"/>
      <c r="AJ19" s="6"/>
      <c r="AK19" s="5"/>
      <c r="AL19" s="6"/>
      <c r="AM19" s="5"/>
      <c r="AN19" s="6"/>
    </row>
    <row r="20" spans="2:40" x14ac:dyDescent="0.25">
      <c r="B20" s="7">
        <v>16</v>
      </c>
      <c r="C20" s="5"/>
      <c r="D20" s="3">
        <f t="shared" si="0"/>
        <v>0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Z20" s="7">
        <v>16</v>
      </c>
      <c r="AA20" s="5"/>
      <c r="AB20" s="3">
        <f t="shared" si="1"/>
        <v>0</v>
      </c>
      <c r="AC20" s="5"/>
      <c r="AD20" s="6"/>
      <c r="AE20" s="5"/>
      <c r="AF20" s="6"/>
      <c r="AG20" s="5"/>
      <c r="AH20" s="6"/>
      <c r="AI20" s="5"/>
      <c r="AJ20" s="6"/>
      <c r="AK20" s="5"/>
      <c r="AL20" s="6"/>
      <c r="AM20" s="5"/>
      <c r="AN20" s="6"/>
    </row>
    <row r="21" spans="2:40" x14ac:dyDescent="0.25">
      <c r="B21" s="7">
        <v>17</v>
      </c>
      <c r="C21" s="5"/>
      <c r="D21" s="3">
        <f t="shared" si="0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Z21" s="7">
        <v>17</v>
      </c>
      <c r="AA21" s="5"/>
      <c r="AB21" s="3">
        <f t="shared" si="1"/>
        <v>0</v>
      </c>
      <c r="AC21" s="5"/>
      <c r="AD21" s="6"/>
      <c r="AE21" s="5"/>
      <c r="AF21" s="6"/>
      <c r="AG21" s="5"/>
      <c r="AH21" s="6"/>
      <c r="AI21" s="5"/>
      <c r="AJ21" s="6"/>
      <c r="AK21" s="5"/>
      <c r="AL21" s="6"/>
      <c r="AM21" s="5"/>
      <c r="AN21" s="6"/>
    </row>
    <row r="22" spans="2:40" x14ac:dyDescent="0.25">
      <c r="B22" s="7">
        <v>18</v>
      </c>
      <c r="C22" s="5"/>
      <c r="D22" s="3">
        <f t="shared" si="0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Z22" s="7">
        <v>18</v>
      </c>
      <c r="AA22" s="5"/>
      <c r="AB22" s="3">
        <f t="shared" si="1"/>
        <v>0</v>
      </c>
      <c r="AC22" s="5"/>
      <c r="AD22" s="6"/>
      <c r="AE22" s="5"/>
      <c r="AF22" s="6"/>
      <c r="AG22" s="5"/>
      <c r="AH22" s="6"/>
      <c r="AI22" s="5"/>
      <c r="AJ22" s="6"/>
      <c r="AK22" s="5"/>
      <c r="AL22" s="6"/>
      <c r="AM22" s="5"/>
      <c r="AN22" s="6"/>
    </row>
    <row r="23" spans="2:40" x14ac:dyDescent="0.25">
      <c r="B23" s="7">
        <v>19</v>
      </c>
      <c r="C23" s="5"/>
      <c r="D23" s="3">
        <f t="shared" si="0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5"/>
      <c r="V23" s="6"/>
      <c r="W23" s="5"/>
      <c r="X23" s="6"/>
      <c r="Z23" s="7">
        <v>19</v>
      </c>
      <c r="AA23" s="5"/>
      <c r="AB23" s="3">
        <f t="shared" si="1"/>
        <v>0</v>
      </c>
      <c r="AC23" s="5"/>
      <c r="AD23" s="6"/>
      <c r="AE23" s="5"/>
      <c r="AF23" s="6"/>
      <c r="AG23" s="5"/>
      <c r="AH23" s="6"/>
      <c r="AI23" s="5"/>
      <c r="AJ23" s="6"/>
      <c r="AK23" s="5"/>
      <c r="AL23" s="6"/>
      <c r="AM23" s="5"/>
      <c r="AN23" s="6"/>
    </row>
    <row r="24" spans="2:40" x14ac:dyDescent="0.25">
      <c r="B24" s="7">
        <v>20</v>
      </c>
      <c r="C24" s="5"/>
      <c r="D24" s="3">
        <f t="shared" si="0"/>
        <v>0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Z24" s="7">
        <v>20</v>
      </c>
      <c r="AA24" s="5"/>
      <c r="AB24" s="3">
        <f t="shared" si="1"/>
        <v>0</v>
      </c>
      <c r="AC24" s="5"/>
      <c r="AD24" s="6"/>
      <c r="AE24" s="5"/>
      <c r="AF24" s="6"/>
      <c r="AG24" s="5"/>
      <c r="AH24" s="6"/>
      <c r="AI24" s="5"/>
      <c r="AJ24" s="6"/>
      <c r="AK24" s="5"/>
      <c r="AL24" s="6"/>
      <c r="AM24" s="5"/>
      <c r="AN24" s="6"/>
    </row>
  </sheetData>
  <sortState xmlns:xlrd2="http://schemas.microsoft.com/office/spreadsheetml/2017/richdata2" ref="C5:X24">
    <sortCondition descending="1" ref="D5:D24"/>
  </sortState>
  <mergeCells count="18">
    <mergeCell ref="Z2:AN2"/>
    <mergeCell ref="AC3:AD3"/>
    <mergeCell ref="AE3:AF3"/>
    <mergeCell ref="AG3:AH3"/>
    <mergeCell ref="AI3:AJ3"/>
    <mergeCell ref="AK3:AL3"/>
    <mergeCell ref="AM3:AN3"/>
    <mergeCell ref="O3:P3"/>
    <mergeCell ref="W3:X3"/>
    <mergeCell ref="B2:X2"/>
    <mergeCell ref="Q3:R3"/>
    <mergeCell ref="S3:T3"/>
    <mergeCell ref="E3:F3"/>
    <mergeCell ref="G3:H3"/>
    <mergeCell ref="I3:J3"/>
    <mergeCell ref="K3:L3"/>
    <mergeCell ref="M3:N3"/>
    <mergeCell ref="U3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5227-E7A2-45E4-A51C-5A272E3334F9}">
  <dimension ref="B2:P24"/>
  <sheetViews>
    <sheetView zoomScale="81" workbookViewId="0">
      <selection activeCell="K3" sqref="K3:L3"/>
    </sheetView>
  </sheetViews>
  <sheetFormatPr defaultRowHeight="15" x14ac:dyDescent="0.25"/>
  <cols>
    <col min="3" max="3" width="18.28515625" bestFit="1" customWidth="1"/>
    <col min="4" max="4" width="14.140625" bestFit="1" customWidth="1"/>
  </cols>
  <sheetData>
    <row r="2" spans="2:16" ht="28.5" x14ac:dyDescent="0.45">
      <c r="B2" s="32" t="s">
        <v>72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2:16" ht="78" x14ac:dyDescent="0.25">
      <c r="B3" s="1" t="s">
        <v>0</v>
      </c>
      <c r="C3" s="7" t="s">
        <v>1</v>
      </c>
      <c r="D3" s="3" t="s">
        <v>2</v>
      </c>
      <c r="E3" s="35" t="s">
        <v>121</v>
      </c>
      <c r="F3" s="35"/>
      <c r="G3" s="35" t="s">
        <v>144</v>
      </c>
      <c r="H3" s="35"/>
      <c r="I3" s="50" t="s">
        <v>111</v>
      </c>
      <c r="J3" s="51"/>
      <c r="K3" s="35" t="s">
        <v>151</v>
      </c>
      <c r="L3" s="35"/>
      <c r="M3" s="29"/>
      <c r="N3" s="29"/>
      <c r="O3" s="36"/>
      <c r="P3" s="37"/>
    </row>
    <row r="4" spans="2:16" x14ac:dyDescent="0.25">
      <c r="B4" s="7"/>
      <c r="C4" s="7" t="s">
        <v>4</v>
      </c>
      <c r="D4" s="3" t="s">
        <v>5</v>
      </c>
      <c r="E4" s="7" t="s">
        <v>6</v>
      </c>
      <c r="F4" s="4" t="s">
        <v>7</v>
      </c>
      <c r="G4" s="7" t="s">
        <v>6</v>
      </c>
      <c r="H4" s="4" t="s">
        <v>7</v>
      </c>
      <c r="I4" s="7" t="s">
        <v>6</v>
      </c>
      <c r="J4" s="4" t="s">
        <v>7</v>
      </c>
      <c r="K4" s="7" t="s">
        <v>6</v>
      </c>
      <c r="L4" s="4" t="s">
        <v>7</v>
      </c>
      <c r="M4" s="7" t="s">
        <v>6</v>
      </c>
      <c r="N4" s="4" t="s">
        <v>7</v>
      </c>
      <c r="O4" s="7" t="s">
        <v>6</v>
      </c>
      <c r="P4" s="4" t="s">
        <v>7</v>
      </c>
    </row>
    <row r="5" spans="2:16" x14ac:dyDescent="0.25">
      <c r="B5" s="7">
        <v>1</v>
      </c>
      <c r="C5" s="5" t="s">
        <v>131</v>
      </c>
      <c r="D5" s="3">
        <f>F5+H5+J5+L5+N5+P5</f>
        <v>250</v>
      </c>
      <c r="E5" s="5">
        <v>3</v>
      </c>
      <c r="F5" s="6">
        <f>(((6-E5+1)/6)*150)</f>
        <v>100</v>
      </c>
      <c r="G5" s="5" t="s">
        <v>86</v>
      </c>
      <c r="H5" s="6"/>
      <c r="I5" s="5"/>
      <c r="J5" s="6"/>
      <c r="K5" s="5">
        <v>1</v>
      </c>
      <c r="L5" s="6">
        <f>(((5-K5+1)/5)*150)</f>
        <v>150</v>
      </c>
      <c r="M5" s="5"/>
      <c r="N5" s="6"/>
      <c r="O5" s="5"/>
      <c r="P5" s="6"/>
    </row>
    <row r="6" spans="2:16" x14ac:dyDescent="0.25">
      <c r="B6" s="7">
        <v>2</v>
      </c>
      <c r="C6" s="5" t="s">
        <v>112</v>
      </c>
      <c r="D6" s="3">
        <f>F6+H6+J6+L6+N6+P6</f>
        <v>247.77777777777777</v>
      </c>
      <c r="E6" s="5">
        <v>5</v>
      </c>
      <c r="F6" s="6">
        <f>(((6-E6+1)/6)*150)</f>
        <v>50</v>
      </c>
      <c r="G6" s="5" t="s">
        <v>86</v>
      </c>
      <c r="H6" s="6"/>
      <c r="I6" s="5">
        <v>3</v>
      </c>
      <c r="J6" s="6">
        <f>(((9-I6+1)/9)*100)</f>
        <v>77.777777777777786</v>
      </c>
      <c r="K6" s="5">
        <v>2</v>
      </c>
      <c r="L6" s="6">
        <f>(((5-K6+1)/5)*150)</f>
        <v>120</v>
      </c>
      <c r="M6" s="5"/>
      <c r="N6" s="6"/>
      <c r="O6" s="5"/>
      <c r="P6" s="6"/>
    </row>
    <row r="7" spans="2:16" x14ac:dyDescent="0.25">
      <c r="B7" s="7">
        <v>3</v>
      </c>
      <c r="C7" s="5" t="s">
        <v>59</v>
      </c>
      <c r="D7" s="3">
        <f>F7+H7+J7+L7+N7+P7</f>
        <v>238.88888888888889</v>
      </c>
      <c r="E7" s="5">
        <v>1</v>
      </c>
      <c r="F7" s="6">
        <f>(((6-E7+1)/6)*150)</f>
        <v>150</v>
      </c>
      <c r="G7" s="5" t="s">
        <v>86</v>
      </c>
      <c r="H7" s="6"/>
      <c r="I7" s="5">
        <v>2</v>
      </c>
      <c r="J7" s="6">
        <f>(((9-I7+1)/9)*100)</f>
        <v>88.888888888888886</v>
      </c>
      <c r="K7" s="5" t="s">
        <v>86</v>
      </c>
      <c r="L7" s="6"/>
      <c r="M7" s="5"/>
      <c r="N7" s="6"/>
      <c r="O7" s="5"/>
      <c r="P7" s="6"/>
    </row>
    <row r="8" spans="2:16" x14ac:dyDescent="0.25">
      <c r="B8" s="7">
        <v>4</v>
      </c>
      <c r="C8" s="5" t="s">
        <v>67</v>
      </c>
      <c r="D8" s="3">
        <f>F8+H8+J8+L8+N8+P8</f>
        <v>125</v>
      </c>
      <c r="E8" s="5">
        <v>2</v>
      </c>
      <c r="F8" s="6">
        <f>(((6-E8+1)/6)*150)</f>
        <v>125</v>
      </c>
      <c r="G8" s="5" t="s">
        <v>86</v>
      </c>
      <c r="H8" s="6"/>
      <c r="I8" s="5"/>
      <c r="J8" s="6"/>
      <c r="K8" s="5" t="s">
        <v>86</v>
      </c>
      <c r="L8" s="6"/>
      <c r="M8" s="5"/>
      <c r="N8" s="6"/>
      <c r="O8" s="5"/>
      <c r="P8" s="6"/>
    </row>
    <row r="9" spans="2:16" x14ac:dyDescent="0.25">
      <c r="B9" s="7">
        <v>5</v>
      </c>
      <c r="C9" s="5" t="s">
        <v>132</v>
      </c>
      <c r="D9" s="3">
        <f>F9+H9+J9+L9+N9+P9</f>
        <v>100</v>
      </c>
      <c r="E9" s="5">
        <v>3</v>
      </c>
      <c r="F9" s="6">
        <f>(((6-E9+1)/6)*150)</f>
        <v>100</v>
      </c>
      <c r="G9" s="5" t="s">
        <v>86</v>
      </c>
      <c r="H9" s="6"/>
      <c r="I9" s="5"/>
      <c r="J9" s="6"/>
      <c r="K9" s="5" t="s">
        <v>86</v>
      </c>
      <c r="L9" s="6"/>
      <c r="M9" s="5"/>
      <c r="N9" s="6"/>
      <c r="O9" s="5"/>
      <c r="P9" s="6"/>
    </row>
    <row r="10" spans="2:16" x14ac:dyDescent="0.25">
      <c r="B10" s="7">
        <v>6</v>
      </c>
      <c r="C10" s="5" t="s">
        <v>152</v>
      </c>
      <c r="D10" s="3">
        <f>F10+H10+J10+L10+N10+P10</f>
        <v>90</v>
      </c>
      <c r="E10" s="5"/>
      <c r="F10" s="6"/>
      <c r="G10" s="5"/>
      <c r="H10" s="6"/>
      <c r="I10" s="5"/>
      <c r="J10" s="6"/>
      <c r="K10" s="5">
        <v>3</v>
      </c>
      <c r="L10" s="6">
        <f>(((5-K10+1)/5)*150)</f>
        <v>90</v>
      </c>
      <c r="M10" s="5"/>
      <c r="N10" s="6"/>
      <c r="O10" s="5"/>
      <c r="P10" s="6"/>
    </row>
    <row r="11" spans="2:16" x14ac:dyDescent="0.25">
      <c r="B11" s="7">
        <v>7</v>
      </c>
      <c r="C11" s="5" t="s">
        <v>153</v>
      </c>
      <c r="D11" s="3">
        <f>F11+H11+J11+L11+N11+P11</f>
        <v>90</v>
      </c>
      <c r="E11" s="5"/>
      <c r="F11" s="6"/>
      <c r="G11" s="5"/>
      <c r="H11" s="6"/>
      <c r="I11" s="5"/>
      <c r="J11" s="6"/>
      <c r="K11" s="5">
        <v>3</v>
      </c>
      <c r="L11" s="6">
        <f>(((5-K11+1)/5)*150)</f>
        <v>90</v>
      </c>
      <c r="M11" s="5"/>
      <c r="N11" s="6"/>
      <c r="O11" s="5"/>
      <c r="P11" s="6"/>
    </row>
    <row r="12" spans="2:16" x14ac:dyDescent="0.25">
      <c r="B12" s="7">
        <v>8</v>
      </c>
      <c r="C12" s="5" t="s">
        <v>133</v>
      </c>
      <c r="D12" s="3">
        <f>F12+H12+J12+L12+N12+P12</f>
        <v>78.84615384615384</v>
      </c>
      <c r="E12" s="5">
        <v>6</v>
      </c>
      <c r="F12" s="6">
        <f>(((6-E12+1)/6)*150)</f>
        <v>25</v>
      </c>
      <c r="G12" s="5">
        <v>7</v>
      </c>
      <c r="H12" s="6">
        <f>(((13-G12+1)/13)*100)</f>
        <v>53.846153846153847</v>
      </c>
      <c r="I12" s="5"/>
      <c r="J12" s="6"/>
      <c r="K12" s="5" t="s">
        <v>86</v>
      </c>
      <c r="L12" s="6"/>
      <c r="M12" s="5"/>
      <c r="N12" s="6"/>
      <c r="O12" s="5"/>
      <c r="P12" s="6"/>
    </row>
    <row r="13" spans="2:16" x14ac:dyDescent="0.25">
      <c r="B13" s="7">
        <v>9</v>
      </c>
      <c r="C13" s="5" t="s">
        <v>154</v>
      </c>
      <c r="D13" s="3">
        <f>F13+H13+J13+L13+N13+P13</f>
        <v>30</v>
      </c>
      <c r="E13" s="5"/>
      <c r="F13" s="6"/>
      <c r="G13" s="5"/>
      <c r="H13" s="6"/>
      <c r="I13" s="5"/>
      <c r="J13" s="6"/>
      <c r="K13" s="5">
        <v>5</v>
      </c>
      <c r="L13" s="6">
        <f>(((5-K13+1)/5)*150)</f>
        <v>30</v>
      </c>
      <c r="M13" s="5"/>
      <c r="N13" s="6"/>
      <c r="O13" s="5"/>
      <c r="P13" s="6"/>
    </row>
    <row r="14" spans="2:16" x14ac:dyDescent="0.25">
      <c r="B14" s="7">
        <v>10</v>
      </c>
      <c r="C14" s="5" t="s">
        <v>69</v>
      </c>
      <c r="D14" s="3">
        <f>F14+H14+J14+L14+N14+P14</f>
        <v>0</v>
      </c>
      <c r="E14" s="5" t="s">
        <v>86</v>
      </c>
      <c r="F14" s="6"/>
      <c r="G14" s="5" t="s">
        <v>86</v>
      </c>
      <c r="H14" s="6"/>
      <c r="I14" s="5"/>
      <c r="J14" s="6"/>
      <c r="K14" s="5" t="s">
        <v>86</v>
      </c>
      <c r="L14" s="6"/>
      <c r="M14" s="5"/>
      <c r="N14" s="6"/>
      <c r="O14" s="5"/>
      <c r="P14" s="6"/>
    </row>
    <row r="15" spans="2:16" x14ac:dyDescent="0.25">
      <c r="B15" s="7">
        <v>11</v>
      </c>
      <c r="C15" s="5" t="s">
        <v>63</v>
      </c>
      <c r="D15" s="3">
        <f>F15+H15+J15+L15+N15+P15</f>
        <v>0</v>
      </c>
      <c r="E15" s="5" t="s">
        <v>86</v>
      </c>
      <c r="F15" s="6"/>
      <c r="G15" s="5" t="s">
        <v>86</v>
      </c>
      <c r="H15" s="6"/>
      <c r="I15" s="5"/>
      <c r="J15" s="6"/>
      <c r="K15" s="5" t="s">
        <v>86</v>
      </c>
      <c r="L15" s="6"/>
      <c r="M15" s="5"/>
      <c r="N15" s="6"/>
      <c r="O15" s="5"/>
      <c r="P15" s="6"/>
    </row>
    <row r="16" spans="2:16" x14ac:dyDescent="0.25">
      <c r="B16" s="7">
        <v>12</v>
      </c>
      <c r="C16" s="5" t="s">
        <v>68</v>
      </c>
      <c r="D16" s="3">
        <f>F16+H16+J16+L16+N16+P16</f>
        <v>0</v>
      </c>
      <c r="E16" s="5" t="s">
        <v>86</v>
      </c>
      <c r="F16" s="6"/>
      <c r="G16" s="5" t="s">
        <v>86</v>
      </c>
      <c r="H16" s="6"/>
      <c r="I16" s="5"/>
      <c r="J16" s="6"/>
      <c r="K16" s="5" t="s">
        <v>86</v>
      </c>
      <c r="L16" s="6"/>
      <c r="M16" s="5"/>
      <c r="N16" s="6"/>
      <c r="O16" s="5"/>
      <c r="P16" s="6"/>
    </row>
    <row r="17" spans="2:16" x14ac:dyDescent="0.25">
      <c r="B17" s="7">
        <v>13</v>
      </c>
      <c r="C17" s="5" t="s">
        <v>70</v>
      </c>
      <c r="D17" s="3">
        <f>F17+H17+J17+L17+N17+P17</f>
        <v>0</v>
      </c>
      <c r="E17" s="5" t="s">
        <v>86</v>
      </c>
      <c r="F17" s="6"/>
      <c r="G17" s="5" t="s">
        <v>86</v>
      </c>
      <c r="H17" s="6"/>
      <c r="I17" s="5"/>
      <c r="J17" s="6"/>
      <c r="K17" s="5" t="s">
        <v>86</v>
      </c>
      <c r="L17" s="6"/>
      <c r="M17" s="5"/>
      <c r="N17" s="6"/>
      <c r="O17" s="5"/>
      <c r="P17" s="6"/>
    </row>
    <row r="18" spans="2:16" x14ac:dyDescent="0.25">
      <c r="B18" s="7">
        <v>14</v>
      </c>
      <c r="C18" s="5" t="s">
        <v>71</v>
      </c>
      <c r="D18" s="3">
        <f>F18+H18+J18+L18+N18+P18</f>
        <v>0</v>
      </c>
      <c r="E18" s="5" t="s">
        <v>86</v>
      </c>
      <c r="F18" s="6"/>
      <c r="G18" s="5" t="s">
        <v>86</v>
      </c>
      <c r="H18" s="6"/>
      <c r="I18" s="5"/>
      <c r="J18" s="6"/>
      <c r="K18" s="5" t="s">
        <v>86</v>
      </c>
      <c r="L18" s="6"/>
      <c r="M18" s="5"/>
      <c r="N18" s="6"/>
      <c r="O18" s="5"/>
      <c r="P18" s="6"/>
    </row>
    <row r="19" spans="2:16" x14ac:dyDescent="0.25">
      <c r="B19" s="7">
        <v>15</v>
      </c>
      <c r="C19" s="5"/>
      <c r="D19" s="3">
        <f>F19+H19+J19+L19+N19+P19</f>
        <v>0</v>
      </c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</row>
    <row r="20" spans="2:16" x14ac:dyDescent="0.25">
      <c r="B20" s="7">
        <v>16</v>
      </c>
      <c r="C20" s="5"/>
      <c r="D20" s="3">
        <f>F20+H20+J20+L20+N20+P20</f>
        <v>0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</row>
    <row r="21" spans="2:16" x14ac:dyDescent="0.25">
      <c r="B21" s="7">
        <v>17</v>
      </c>
      <c r="C21" s="5"/>
      <c r="D21" s="3">
        <f>F21+H21+J21+L21+N21+P21</f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</row>
    <row r="22" spans="2:16" x14ac:dyDescent="0.25">
      <c r="B22" s="7">
        <v>18</v>
      </c>
      <c r="C22" s="5"/>
      <c r="D22" s="3">
        <f>F22+H22+J22+L22+N22+P22</f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</row>
    <row r="23" spans="2:16" x14ac:dyDescent="0.25">
      <c r="B23" s="7">
        <v>19</v>
      </c>
      <c r="C23" s="5"/>
      <c r="D23" s="3">
        <f>F23+H23+J23+L23+N23+P23</f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</row>
    <row r="24" spans="2:16" x14ac:dyDescent="0.25">
      <c r="B24" s="7">
        <v>20</v>
      </c>
      <c r="C24" s="5"/>
      <c r="D24" s="3">
        <f t="shared" ref="D19:D24" si="0">F24+H24+J24+L24+N24+P24</f>
        <v>0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</row>
  </sheetData>
  <sortState xmlns:xlrd2="http://schemas.microsoft.com/office/spreadsheetml/2017/richdata2" ref="C5:L23">
    <sortCondition descending="1" ref="D5:D23"/>
  </sortState>
  <mergeCells count="7"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ČLANI</vt:lpstr>
      <vt:lpstr>MLADINCI</vt:lpstr>
      <vt:lpstr>KADETI</vt:lpstr>
      <vt:lpstr>U23</vt:lpstr>
      <vt:lpstr>U14</vt:lpstr>
      <vt:lpstr>U12</vt:lpstr>
      <vt:lpstr>U10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2020-01-03T17:43:19Z</dcterms:modified>
</cp:coreProperties>
</file>